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ren\Dropbox\CAClub\CAC events\County Champs\CC 2024\"/>
    </mc:Choice>
  </mc:AlternateContent>
  <xr:revisionPtr revIDLastSave="0" documentId="8_{D45E5735-CE7F-4D09-B2E8-8E26E64B7DA7}" xr6:coauthVersionLast="47" xr6:coauthVersionMax="47" xr10:uidLastSave="{00000000-0000-0000-0000-000000000000}"/>
  <bookViews>
    <workbookView xWindow="-120" yWindow="-120" windowWidth="20730" windowHeight="11160" tabRatio="756" activeTab="1" xr2:uid="{00000000-000D-0000-FFFF-FFFF00000000}"/>
  </bookViews>
  <sheets>
    <sheet name="Athletes" sheetId="1" r:id="rId1"/>
    <sheet name="Track" sheetId="54" r:id="rId2"/>
    <sheet name="Field (Distance)" sheetId="91" r:id="rId3"/>
    <sheet name="Field (Height)" sheetId="93" r:id="rId4"/>
  </sheets>
  <definedNames>
    <definedName name="Athletes">Athletes!$A$1:$G$999</definedName>
    <definedName name="_xlnm.Print_Area" localSheetId="0">Athletes!$A:$G</definedName>
    <definedName name="_xlnm.Print_Area" localSheetId="2">'Field (Distance)'!$B:$G</definedName>
    <definedName name="_xlnm.Print_Area" localSheetId="3">'Field (Height)'!$B:$G</definedName>
    <definedName name="_xlnm.Print_Titles" localSheetId="0">Athletes!$1:$1</definedName>
  </definedNames>
  <calcPr calcId="191029"/>
</workbook>
</file>

<file path=xl/calcChain.xml><?xml version="1.0" encoding="utf-8"?>
<calcChain xmlns="http://schemas.openxmlformats.org/spreadsheetml/2006/main">
  <c r="F684" i="54" l="1"/>
  <c r="E684" i="54"/>
  <c r="D684" i="54"/>
  <c r="F683" i="54"/>
  <c r="E683" i="54"/>
  <c r="D683" i="54"/>
  <c r="F682" i="54"/>
  <c r="E682" i="54"/>
  <c r="D682" i="54"/>
  <c r="F681" i="54"/>
  <c r="E681" i="54"/>
  <c r="D681" i="54"/>
  <c r="F680" i="54"/>
  <c r="E680" i="54"/>
  <c r="D680" i="54"/>
  <c r="F679" i="54"/>
  <c r="E679" i="54"/>
  <c r="D679" i="54"/>
  <c r="F678" i="54"/>
  <c r="E678" i="54"/>
  <c r="D678" i="54"/>
  <c r="F677" i="54"/>
  <c r="E677" i="54"/>
  <c r="D677" i="54"/>
  <c r="F676" i="54"/>
  <c r="E676" i="54"/>
  <c r="D676" i="54"/>
  <c r="F675" i="54"/>
  <c r="E675" i="54"/>
  <c r="D675" i="54"/>
  <c r="F674" i="54"/>
  <c r="E674" i="54"/>
  <c r="D674" i="54"/>
  <c r="F673" i="54"/>
  <c r="E673" i="54"/>
  <c r="D673" i="54"/>
  <c r="F672" i="54"/>
  <c r="E672" i="54"/>
  <c r="D672" i="54"/>
  <c r="F671" i="54"/>
  <c r="E671" i="54"/>
  <c r="D671" i="54"/>
  <c r="F670" i="54"/>
  <c r="E670" i="54"/>
  <c r="D670" i="54"/>
  <c r="F669" i="54"/>
  <c r="E669" i="54"/>
  <c r="D669" i="54"/>
  <c r="F668" i="54"/>
  <c r="E668" i="54"/>
  <c r="D668" i="54"/>
  <c r="F667" i="54"/>
  <c r="E667" i="54"/>
  <c r="D667" i="54"/>
  <c r="F666" i="54"/>
  <c r="E666" i="54"/>
  <c r="D666" i="54"/>
  <c r="F665" i="54"/>
  <c r="E665" i="54"/>
  <c r="D665" i="54"/>
  <c r="F664" i="54"/>
  <c r="E664" i="54"/>
  <c r="D664" i="54"/>
  <c r="F663" i="54"/>
  <c r="E663" i="54"/>
  <c r="D663" i="54"/>
  <c r="F662" i="54"/>
  <c r="E662" i="54"/>
  <c r="D662" i="54"/>
  <c r="F661" i="54"/>
  <c r="E661" i="54"/>
  <c r="D661" i="54"/>
  <c r="F660" i="54"/>
  <c r="E660" i="54"/>
  <c r="D660" i="54"/>
  <c r="F659" i="54"/>
  <c r="E659" i="54"/>
  <c r="D659" i="54"/>
  <c r="F658" i="54"/>
  <c r="E658" i="54"/>
  <c r="D658" i="54"/>
  <c r="F657" i="54"/>
  <c r="E657" i="54"/>
  <c r="D657" i="54"/>
  <c r="F656" i="54"/>
  <c r="E656" i="54"/>
  <c r="D656" i="54"/>
  <c r="F655" i="54"/>
  <c r="E655" i="54"/>
  <c r="D655" i="54"/>
  <c r="F654" i="54"/>
  <c r="E654" i="54"/>
  <c r="D654" i="54"/>
  <c r="F653" i="54"/>
  <c r="E653" i="54"/>
  <c r="D653" i="54"/>
  <c r="F652" i="54"/>
  <c r="E652" i="54"/>
  <c r="D652" i="54"/>
  <c r="F651" i="54"/>
  <c r="E651" i="54"/>
  <c r="D651" i="54"/>
  <c r="F650" i="54"/>
  <c r="E650" i="54"/>
  <c r="D650" i="54"/>
  <c r="F649" i="54"/>
  <c r="E649" i="54"/>
  <c r="D649" i="54"/>
  <c r="F648" i="54"/>
  <c r="E648" i="54"/>
  <c r="D648" i="54"/>
  <c r="F647" i="54"/>
  <c r="E647" i="54"/>
  <c r="D647" i="54"/>
  <c r="F646" i="54"/>
  <c r="E646" i="54"/>
  <c r="D646" i="54"/>
  <c r="F645" i="54"/>
  <c r="E645" i="54"/>
  <c r="D645" i="54"/>
  <c r="F644" i="54"/>
  <c r="E644" i="54"/>
  <c r="D644" i="54"/>
  <c r="F643" i="54"/>
  <c r="E643" i="54"/>
  <c r="D643" i="54"/>
  <c r="F642" i="54"/>
  <c r="E642" i="54"/>
  <c r="D642" i="54"/>
  <c r="F641" i="54"/>
  <c r="E641" i="54"/>
  <c r="D641" i="54"/>
  <c r="F640" i="54"/>
  <c r="E640" i="54"/>
  <c r="D640" i="54"/>
  <c r="F639" i="54"/>
  <c r="E639" i="54"/>
  <c r="D639" i="54"/>
  <c r="F638" i="54"/>
  <c r="E638" i="54"/>
  <c r="D638" i="54"/>
  <c r="F637" i="54"/>
  <c r="E637" i="54"/>
  <c r="D637" i="54"/>
  <c r="F636" i="54"/>
  <c r="E636" i="54"/>
  <c r="D636" i="54"/>
  <c r="F635" i="54"/>
  <c r="E635" i="54"/>
  <c r="D635" i="54"/>
  <c r="B635" i="54"/>
  <c r="B636" i="54"/>
  <c r="B637" i="54" s="1"/>
  <c r="B638" i="54" s="1"/>
  <c r="B639" i="54" s="1"/>
  <c r="B640" i="54" s="1"/>
  <c r="B641" i="54" s="1"/>
  <c r="B642" i="54" s="1"/>
  <c r="B643" i="54" s="1"/>
  <c r="B644" i="54" s="1"/>
  <c r="B645" i="54" s="1"/>
  <c r="B646" i="54" s="1"/>
  <c r="B647" i="54" s="1"/>
  <c r="B648" i="54" s="1"/>
  <c r="B649" i="54" s="1"/>
  <c r="B650" i="54" s="1"/>
  <c r="B651" i="54" s="1"/>
  <c r="B652" i="54" s="1"/>
  <c r="B653" i="54" s="1"/>
  <c r="B654" i="54" s="1"/>
  <c r="B655" i="54" s="1"/>
  <c r="B656" i="54" s="1"/>
  <c r="B657" i="54" s="1"/>
  <c r="B658" i="54" s="1"/>
  <c r="B659" i="54" s="1"/>
  <c r="B660" i="54" s="1"/>
  <c r="B661" i="54" s="1"/>
  <c r="B662" i="54" s="1"/>
  <c r="B663" i="54" s="1"/>
  <c r="B664" i="54" s="1"/>
  <c r="B665" i="54" s="1"/>
  <c r="B666" i="54" s="1"/>
  <c r="B667" i="54" s="1"/>
  <c r="B668" i="54" s="1"/>
  <c r="B669" i="54" s="1"/>
  <c r="B670" i="54" s="1"/>
  <c r="B671" i="54" s="1"/>
  <c r="B672" i="54" s="1"/>
  <c r="B673" i="54" s="1"/>
  <c r="B674" i="54" s="1"/>
  <c r="B675" i="54" s="1"/>
  <c r="B676" i="54" s="1"/>
  <c r="B677" i="54" s="1"/>
  <c r="B678" i="54" s="1"/>
  <c r="B679" i="54" s="1"/>
  <c r="B680" i="54" s="1"/>
  <c r="B681" i="54" s="1"/>
  <c r="B682" i="54" s="1"/>
  <c r="B683" i="54" s="1"/>
  <c r="B684" i="54" s="1"/>
  <c r="E627" i="54"/>
  <c r="D627" i="54"/>
  <c r="E626" i="54"/>
  <c r="D626" i="54"/>
  <c r="E625" i="54"/>
  <c r="D625" i="54"/>
  <c r="E624" i="54"/>
  <c r="D624" i="54"/>
  <c r="E623" i="54"/>
  <c r="D623" i="54"/>
  <c r="B623" i="54"/>
  <c r="B624" i="54" s="1"/>
  <c r="B625" i="54" s="1"/>
  <c r="B626" i="54" s="1"/>
  <c r="B627" i="54" s="1"/>
  <c r="E615" i="54"/>
  <c r="D615" i="54"/>
  <c r="E614" i="54"/>
  <c r="D614" i="54"/>
  <c r="E613" i="54"/>
  <c r="D613" i="54"/>
  <c r="E612" i="54"/>
  <c r="D612" i="54"/>
  <c r="B612" i="54"/>
  <c r="B613" i="54" s="1"/>
  <c r="B614" i="54" s="1"/>
  <c r="B615" i="54" s="1"/>
  <c r="E604" i="54"/>
  <c r="D604" i="54"/>
  <c r="F603" i="54"/>
  <c r="E603" i="54"/>
  <c r="D603" i="54"/>
  <c r="E602" i="54"/>
  <c r="D602" i="54"/>
  <c r="E601" i="54"/>
  <c r="D601" i="54"/>
  <c r="E600" i="54"/>
  <c r="D600" i="54"/>
  <c r="E599" i="54"/>
  <c r="D599" i="54"/>
  <c r="D598" i="54"/>
  <c r="E597" i="54"/>
  <c r="D597" i="54"/>
  <c r="E596" i="54"/>
  <c r="D596" i="54"/>
  <c r="E595" i="54"/>
  <c r="D595" i="54"/>
  <c r="B595" i="54"/>
  <c r="B596" i="54" s="1"/>
  <c r="B597" i="54" s="1"/>
  <c r="B598" i="54" s="1"/>
  <c r="B599" i="54" s="1"/>
  <c r="B600" i="54" s="1"/>
  <c r="B601" i="54" s="1"/>
  <c r="B602" i="54" s="1"/>
  <c r="B603" i="54" s="1"/>
  <c r="B604" i="54" s="1"/>
  <c r="T415" i="91"/>
  <c r="S415" i="91"/>
  <c r="U415" i="91" s="1"/>
  <c r="R415" i="91"/>
  <c r="M415" i="91"/>
  <c r="A415" i="91"/>
  <c r="T414" i="91"/>
  <c r="S414" i="91"/>
  <c r="R414" i="91"/>
  <c r="M414" i="91"/>
  <c r="A414" i="91"/>
  <c r="T413" i="91"/>
  <c r="S413" i="91"/>
  <c r="R413" i="91"/>
  <c r="U413" i="91" s="1"/>
  <c r="M413" i="91"/>
  <c r="C413" i="91" s="1"/>
  <c r="D413" i="91" s="1"/>
  <c r="A413" i="91"/>
  <c r="T412" i="91"/>
  <c r="S412" i="91"/>
  <c r="U412" i="91" s="1"/>
  <c r="R412" i="91"/>
  <c r="M412" i="91"/>
  <c r="G412" i="91" s="1"/>
  <c r="A412" i="91"/>
  <c r="T411" i="91"/>
  <c r="S411" i="91"/>
  <c r="R411" i="91"/>
  <c r="U411" i="91" s="1"/>
  <c r="M411" i="91"/>
  <c r="A411" i="91"/>
  <c r="T410" i="91"/>
  <c r="S410" i="91"/>
  <c r="R410" i="91"/>
  <c r="U410" i="91" s="1"/>
  <c r="M410" i="91"/>
  <c r="A410" i="91"/>
  <c r="T409" i="91"/>
  <c r="S409" i="91"/>
  <c r="R409" i="91"/>
  <c r="U409" i="91" s="1"/>
  <c r="M409" i="91"/>
  <c r="G409" i="91" s="1"/>
  <c r="A409" i="91"/>
  <c r="T408" i="91"/>
  <c r="S408" i="91"/>
  <c r="R408" i="91"/>
  <c r="U408" i="91" s="1"/>
  <c r="M408" i="91"/>
  <c r="G408" i="91" s="1"/>
  <c r="A408" i="91"/>
  <c r="T407" i="91"/>
  <c r="S407" i="91"/>
  <c r="U407" i="91" s="1"/>
  <c r="R407" i="91"/>
  <c r="M407" i="91"/>
  <c r="A407" i="91"/>
  <c r="T406" i="91"/>
  <c r="U406" i="91" s="1"/>
  <c r="S406" i="91"/>
  <c r="R406" i="91"/>
  <c r="M406" i="91"/>
  <c r="A406" i="91"/>
  <c r="T405" i="91"/>
  <c r="S405" i="91"/>
  <c r="R405" i="91"/>
  <c r="U405" i="91" s="1"/>
  <c r="M405" i="91"/>
  <c r="A405" i="91"/>
  <c r="T404" i="91"/>
  <c r="S404" i="91"/>
  <c r="U404" i="91" s="1"/>
  <c r="R404" i="91"/>
  <c r="M404" i="91"/>
  <c r="G404" i="91" s="1"/>
  <c r="A404" i="91"/>
  <c r="T403" i="91"/>
  <c r="S403" i="91"/>
  <c r="R403" i="91"/>
  <c r="M403" i="91"/>
  <c r="A403" i="91"/>
  <c r="T402" i="91"/>
  <c r="S402" i="91"/>
  <c r="R402" i="91"/>
  <c r="U402" i="91" s="1"/>
  <c r="M402" i="91"/>
  <c r="A402" i="91"/>
  <c r="T401" i="91"/>
  <c r="S401" i="91"/>
  <c r="R401" i="91"/>
  <c r="M401" i="91"/>
  <c r="C401" i="91" s="1"/>
  <c r="A401" i="91"/>
  <c r="T400" i="91"/>
  <c r="U400" i="91" s="1"/>
  <c r="S400" i="91"/>
  <c r="R400" i="91"/>
  <c r="M400" i="91"/>
  <c r="G400" i="91" s="1"/>
  <c r="A400" i="91"/>
  <c r="T399" i="91"/>
  <c r="S399" i="91"/>
  <c r="R399" i="91"/>
  <c r="M399" i="91"/>
  <c r="A399" i="91"/>
  <c r="T398" i="91"/>
  <c r="S398" i="91"/>
  <c r="R398" i="91"/>
  <c r="M398" i="91"/>
  <c r="G398" i="91" s="1"/>
  <c r="A398" i="91"/>
  <c r="T397" i="91"/>
  <c r="S397" i="91"/>
  <c r="U397" i="91" s="1"/>
  <c r="R397" i="91"/>
  <c r="M397" i="91"/>
  <c r="A397" i="91"/>
  <c r="T396" i="91"/>
  <c r="S396" i="91"/>
  <c r="R396" i="91"/>
  <c r="M396" i="91"/>
  <c r="A396" i="91"/>
  <c r="T395" i="91"/>
  <c r="S395" i="91"/>
  <c r="R395" i="91"/>
  <c r="U395" i="91" s="1"/>
  <c r="M395" i="91"/>
  <c r="C395" i="91" s="1"/>
  <c r="E395" i="91" s="1"/>
  <c r="G395" i="91"/>
  <c r="A395" i="91"/>
  <c r="T394" i="91"/>
  <c r="S394" i="91"/>
  <c r="R394" i="91"/>
  <c r="M394" i="91"/>
  <c r="C394" i="91" s="1"/>
  <c r="A394" i="91"/>
  <c r="T393" i="91"/>
  <c r="S393" i="91"/>
  <c r="R393" i="91"/>
  <c r="U393" i="91" s="1"/>
  <c r="M393" i="91"/>
  <c r="G393" i="91" s="1"/>
  <c r="A393" i="91"/>
  <c r="T392" i="91"/>
  <c r="S392" i="91"/>
  <c r="R392" i="91"/>
  <c r="M392" i="91"/>
  <c r="A392" i="91"/>
  <c r="T391" i="91"/>
  <c r="S391" i="91"/>
  <c r="R391" i="91"/>
  <c r="U391" i="91"/>
  <c r="M391" i="91"/>
  <c r="A391" i="91"/>
  <c r="T390" i="91"/>
  <c r="S390" i="91"/>
  <c r="R390" i="91"/>
  <c r="U390" i="91" s="1"/>
  <c r="M390" i="91"/>
  <c r="A390" i="91"/>
  <c r="T389" i="91"/>
  <c r="S389" i="91"/>
  <c r="U389" i="91" s="1"/>
  <c r="R389" i="91"/>
  <c r="M389" i="91"/>
  <c r="C389" i="91" s="1"/>
  <c r="A389" i="91"/>
  <c r="T388" i="91"/>
  <c r="S388" i="91"/>
  <c r="R388" i="91"/>
  <c r="U388" i="91" s="1"/>
  <c r="M388" i="91"/>
  <c r="A388" i="91"/>
  <c r="T387" i="91"/>
  <c r="S387" i="91"/>
  <c r="U387" i="91" s="1"/>
  <c r="R387" i="91"/>
  <c r="M387" i="91"/>
  <c r="C387" i="91" s="1"/>
  <c r="E387" i="91" s="1"/>
  <c r="A387" i="91"/>
  <c r="T386" i="91"/>
  <c r="S386" i="91"/>
  <c r="R386" i="91"/>
  <c r="M386" i="91"/>
  <c r="G386" i="91" s="1"/>
  <c r="A386" i="91"/>
  <c r="T385" i="91"/>
  <c r="S385" i="91"/>
  <c r="U385" i="91" s="1"/>
  <c r="R385" i="91"/>
  <c r="M385" i="91"/>
  <c r="G385" i="91" s="1"/>
  <c r="A385" i="91"/>
  <c r="T384" i="91"/>
  <c r="S384" i="91"/>
  <c r="R384" i="91"/>
  <c r="U384" i="91"/>
  <c r="M384" i="91"/>
  <c r="G384" i="91" s="1"/>
  <c r="A384" i="91"/>
  <c r="T383" i="91"/>
  <c r="S383" i="91"/>
  <c r="U383" i="91" s="1"/>
  <c r="R383" i="91"/>
  <c r="M383" i="91"/>
  <c r="G383" i="91" s="1"/>
  <c r="A383" i="91"/>
  <c r="T382" i="91"/>
  <c r="S382" i="91"/>
  <c r="R382" i="91"/>
  <c r="U382" i="91"/>
  <c r="M382" i="91"/>
  <c r="G382" i="91" s="1"/>
  <c r="A382" i="91"/>
  <c r="T381" i="91"/>
  <c r="U381" i="91"/>
  <c r="S381" i="91"/>
  <c r="R381" i="91"/>
  <c r="M381" i="91"/>
  <c r="G381" i="91" s="1"/>
  <c r="A381" i="91"/>
  <c r="T380" i="91"/>
  <c r="S380" i="91"/>
  <c r="R380" i="91"/>
  <c r="M380" i="91"/>
  <c r="G380" i="91" s="1"/>
  <c r="A380" i="91"/>
  <c r="T379" i="91"/>
  <c r="S379" i="91"/>
  <c r="R379" i="91"/>
  <c r="M379" i="91"/>
  <c r="A379" i="91"/>
  <c r="T378" i="91"/>
  <c r="S378" i="91"/>
  <c r="U378" i="91" s="1"/>
  <c r="R378" i="91"/>
  <c r="M378" i="91"/>
  <c r="C378" i="91" s="1"/>
  <c r="A378" i="91"/>
  <c r="T377" i="91"/>
  <c r="S377" i="91"/>
  <c r="R377" i="91"/>
  <c r="U377" i="91"/>
  <c r="M377" i="91"/>
  <c r="C377" i="91" s="1"/>
  <c r="E377" i="91" s="1"/>
  <c r="A377" i="91"/>
  <c r="T376" i="91"/>
  <c r="S376" i="91"/>
  <c r="R376" i="91"/>
  <c r="U376" i="91" s="1"/>
  <c r="M376" i="91"/>
  <c r="C376" i="91" s="1"/>
  <c r="D376" i="91" s="1"/>
  <c r="A376" i="91"/>
  <c r="T375" i="91"/>
  <c r="S375" i="91"/>
  <c r="U375" i="91" s="1"/>
  <c r="R375" i="91"/>
  <c r="M375" i="91"/>
  <c r="C375" i="91" s="1"/>
  <c r="A375" i="91"/>
  <c r="T374" i="91"/>
  <c r="S374" i="91"/>
  <c r="R374" i="91"/>
  <c r="M374" i="91"/>
  <c r="C374" i="91" s="1"/>
  <c r="A374" i="91"/>
  <c r="T373" i="91"/>
  <c r="S373" i="91"/>
  <c r="R373" i="91"/>
  <c r="M373" i="91"/>
  <c r="A373" i="91"/>
  <c r="T372" i="91"/>
  <c r="S372" i="91"/>
  <c r="R372" i="91"/>
  <c r="U372" i="91" s="1"/>
  <c r="M372" i="91"/>
  <c r="A372" i="91"/>
  <c r="T371" i="91"/>
  <c r="S371" i="91"/>
  <c r="U371" i="91" s="1"/>
  <c r="R371" i="91"/>
  <c r="M371" i="91"/>
  <c r="C371" i="91" s="1"/>
  <c r="D371" i="91" s="1"/>
  <c r="A371" i="91"/>
  <c r="T370" i="91"/>
  <c r="S370" i="91"/>
  <c r="U370" i="91"/>
  <c r="R370" i="91"/>
  <c r="M370" i="91"/>
  <c r="A370" i="91"/>
  <c r="T369" i="91"/>
  <c r="S369" i="91"/>
  <c r="U369" i="91" s="1"/>
  <c r="R369" i="91"/>
  <c r="M369" i="91"/>
  <c r="C369" i="91" s="1"/>
  <c r="E369" i="91" s="1"/>
  <c r="A369" i="91"/>
  <c r="T368" i="91"/>
  <c r="S368" i="91"/>
  <c r="R368" i="91"/>
  <c r="U368" i="91"/>
  <c r="M368" i="91"/>
  <c r="A368" i="91"/>
  <c r="T367" i="91"/>
  <c r="S367" i="91"/>
  <c r="U367" i="91" s="1"/>
  <c r="R367" i="91"/>
  <c r="M367" i="91"/>
  <c r="A367" i="91"/>
  <c r="T366" i="91"/>
  <c r="U366" i="91" s="1"/>
  <c r="S366" i="91"/>
  <c r="R366" i="91"/>
  <c r="M366" i="91"/>
  <c r="G366" i="91" s="1"/>
  <c r="B366" i="91"/>
  <c r="B367" i="91" s="1"/>
  <c r="B368" i="91" s="1"/>
  <c r="B369" i="91" s="1"/>
  <c r="A366" i="91"/>
  <c r="T358" i="91"/>
  <c r="S358" i="91"/>
  <c r="R358" i="91"/>
  <c r="U358" i="91" s="1"/>
  <c r="A358" i="91"/>
  <c r="T357" i="91"/>
  <c r="S357" i="91"/>
  <c r="R357" i="91"/>
  <c r="B357" i="91"/>
  <c r="B358" i="91" s="1"/>
  <c r="A357" i="91"/>
  <c r="T349" i="91"/>
  <c r="S349" i="91"/>
  <c r="U349" i="91" s="1"/>
  <c r="R349" i="91"/>
  <c r="A349" i="91"/>
  <c r="T348" i="91"/>
  <c r="S348" i="91"/>
  <c r="R348" i="91"/>
  <c r="B348" i="91"/>
  <c r="B349" i="91"/>
  <c r="A348" i="91"/>
  <c r="T340" i="91"/>
  <c r="S340" i="91"/>
  <c r="R340" i="91"/>
  <c r="B340" i="91"/>
  <c r="A340" i="91"/>
  <c r="T332" i="91"/>
  <c r="S332" i="91"/>
  <c r="R332" i="91"/>
  <c r="A332" i="91"/>
  <c r="T331" i="91"/>
  <c r="S331" i="91"/>
  <c r="R331" i="91"/>
  <c r="U331" i="91" s="1"/>
  <c r="A331" i="91"/>
  <c r="T330" i="91"/>
  <c r="S330" i="91"/>
  <c r="R330" i="91"/>
  <c r="U330" i="91" s="1"/>
  <c r="A330" i="91"/>
  <c r="T329" i="91"/>
  <c r="S329" i="91"/>
  <c r="U329" i="91" s="1"/>
  <c r="R329" i="91"/>
  <c r="B329" i="91"/>
  <c r="B330" i="91"/>
  <c r="B331" i="91" s="1"/>
  <c r="B332" i="91" s="1"/>
  <c r="A329" i="91"/>
  <c r="E587" i="54"/>
  <c r="D587" i="54"/>
  <c r="F586" i="54"/>
  <c r="E586" i="54"/>
  <c r="D586" i="54"/>
  <c r="F585" i="54"/>
  <c r="E585" i="54"/>
  <c r="D585" i="54"/>
  <c r="E584" i="54"/>
  <c r="D584" i="54"/>
  <c r="E583" i="54"/>
  <c r="D583" i="54"/>
  <c r="F582" i="54"/>
  <c r="E582" i="54"/>
  <c r="D582" i="54"/>
  <c r="F581" i="54"/>
  <c r="E581" i="54"/>
  <c r="D581" i="54"/>
  <c r="E580" i="54"/>
  <c r="D580" i="54"/>
  <c r="F579" i="54"/>
  <c r="E579" i="54"/>
  <c r="D579" i="54"/>
  <c r="B580" i="54"/>
  <c r="B581" i="54" s="1"/>
  <c r="B582" i="54" s="1"/>
  <c r="B583" i="54" s="1"/>
  <c r="B584" i="54" s="1"/>
  <c r="B585" i="54" s="1"/>
  <c r="B586" i="54" s="1"/>
  <c r="B587" i="54" s="1"/>
  <c r="E578" i="54"/>
  <c r="D578" i="54"/>
  <c r="B578" i="54"/>
  <c r="B579" i="54" s="1"/>
  <c r="F570" i="54"/>
  <c r="E570" i="54"/>
  <c r="D570" i="54"/>
  <c r="E569" i="54"/>
  <c r="D569" i="54"/>
  <c r="E568" i="54"/>
  <c r="D568" i="54"/>
  <c r="E567" i="54"/>
  <c r="D567" i="54"/>
  <c r="E566" i="54"/>
  <c r="D566" i="54"/>
  <c r="E565" i="54"/>
  <c r="D565" i="54"/>
  <c r="E564" i="54"/>
  <c r="D564" i="54"/>
  <c r="E563" i="54"/>
  <c r="D563" i="54"/>
  <c r="E562" i="54"/>
  <c r="D562" i="54"/>
  <c r="E561" i="54"/>
  <c r="D561" i="54"/>
  <c r="B561" i="54"/>
  <c r="B562" i="54" s="1"/>
  <c r="B563" i="54" s="1"/>
  <c r="B564" i="54" s="1"/>
  <c r="B565" i="54" s="1"/>
  <c r="B566" i="54" s="1"/>
  <c r="B567" i="54" s="1"/>
  <c r="B568" i="54" s="1"/>
  <c r="B569" i="54" s="1"/>
  <c r="B570" i="54" s="1"/>
  <c r="E553" i="54"/>
  <c r="D553" i="54"/>
  <c r="B553" i="54"/>
  <c r="F545" i="54"/>
  <c r="E545" i="54"/>
  <c r="D545" i="54"/>
  <c r="E544" i="54"/>
  <c r="D544" i="54"/>
  <c r="F543" i="54"/>
  <c r="E543" i="54"/>
  <c r="D543" i="54"/>
  <c r="E542" i="54"/>
  <c r="D542" i="54"/>
  <c r="E541" i="54"/>
  <c r="D541" i="54"/>
  <c r="B541" i="54"/>
  <c r="B542" i="54" s="1"/>
  <c r="B543" i="54" s="1"/>
  <c r="B544" i="54" s="1"/>
  <c r="B545" i="54" s="1"/>
  <c r="E540" i="54"/>
  <c r="D540" i="54"/>
  <c r="B540" i="54"/>
  <c r="E532" i="54"/>
  <c r="D532" i="54"/>
  <c r="E531" i="54"/>
  <c r="D531" i="54"/>
  <c r="E530" i="54"/>
  <c r="D530" i="54"/>
  <c r="E529" i="54"/>
  <c r="D529" i="54"/>
  <c r="E528" i="54"/>
  <c r="D528" i="54"/>
  <c r="B528" i="54"/>
  <c r="B529" i="54"/>
  <c r="B530" i="54" s="1"/>
  <c r="B531" i="54" s="1"/>
  <c r="B532" i="54" s="1"/>
  <c r="E520" i="54"/>
  <c r="D520" i="54"/>
  <c r="F519" i="54"/>
  <c r="E519" i="54"/>
  <c r="D519" i="54"/>
  <c r="E518" i="54"/>
  <c r="D518" i="54"/>
  <c r="E517" i="54"/>
  <c r="D517" i="54"/>
  <c r="B517" i="54"/>
  <c r="B518" i="54" s="1"/>
  <c r="B519" i="54" s="1"/>
  <c r="B520" i="54" s="1"/>
  <c r="E509" i="54"/>
  <c r="D509" i="54"/>
  <c r="E508" i="54"/>
  <c r="D508" i="54"/>
  <c r="E507" i="54"/>
  <c r="D507" i="54"/>
  <c r="E506" i="54"/>
  <c r="D506" i="54"/>
  <c r="E505" i="54"/>
  <c r="D505" i="54"/>
  <c r="E504" i="54"/>
  <c r="D504" i="54"/>
  <c r="B504" i="54"/>
  <c r="B505" i="54" s="1"/>
  <c r="B506" i="54" s="1"/>
  <c r="B507" i="54" s="1"/>
  <c r="B508" i="54" s="1"/>
  <c r="B509" i="54" s="1"/>
  <c r="E496" i="54"/>
  <c r="D496" i="54"/>
  <c r="E495" i="54"/>
  <c r="D495" i="54"/>
  <c r="E494" i="54"/>
  <c r="D494" i="54"/>
  <c r="F493" i="54"/>
  <c r="E493" i="54"/>
  <c r="D493" i="54"/>
  <c r="E492" i="54"/>
  <c r="D492" i="54"/>
  <c r="B492" i="54"/>
  <c r="B493" i="54" s="1"/>
  <c r="B494" i="54" s="1"/>
  <c r="B495" i="54" s="1"/>
  <c r="B496" i="54" s="1"/>
  <c r="E484" i="54"/>
  <c r="D484" i="54"/>
  <c r="E483" i="54"/>
  <c r="D483" i="54"/>
  <c r="E482" i="54"/>
  <c r="D482" i="54"/>
  <c r="E481" i="54"/>
  <c r="D481" i="54"/>
  <c r="B481" i="54"/>
  <c r="B482" i="54" s="1"/>
  <c r="B483" i="54" s="1"/>
  <c r="B484" i="54" s="1"/>
  <c r="E473" i="54"/>
  <c r="D473" i="54"/>
  <c r="E472" i="54"/>
  <c r="D472" i="54"/>
  <c r="E471" i="54"/>
  <c r="D471" i="54"/>
  <c r="B471" i="54"/>
  <c r="B472" i="54" s="1"/>
  <c r="B473" i="54" s="1"/>
  <c r="E463" i="54"/>
  <c r="D463" i="54"/>
  <c r="E462" i="54"/>
  <c r="D462" i="54"/>
  <c r="E461" i="54"/>
  <c r="D461" i="54"/>
  <c r="E460" i="54"/>
  <c r="D460" i="54"/>
  <c r="B460" i="54"/>
  <c r="B461" i="54" s="1"/>
  <c r="B462" i="54" s="1"/>
  <c r="B463" i="54" s="1"/>
  <c r="E452" i="54"/>
  <c r="D452" i="54"/>
  <c r="E451" i="54"/>
  <c r="D451" i="54"/>
  <c r="E450" i="54"/>
  <c r="D450" i="54"/>
  <c r="E449" i="54"/>
  <c r="D449" i="54"/>
  <c r="B449" i="54"/>
  <c r="B450" i="54" s="1"/>
  <c r="B451" i="54" s="1"/>
  <c r="B452" i="54" s="1"/>
  <c r="E441" i="54"/>
  <c r="D441" i="54"/>
  <c r="E440" i="54"/>
  <c r="D440" i="54"/>
  <c r="E439" i="54"/>
  <c r="D439" i="54"/>
  <c r="E438" i="54"/>
  <c r="D438" i="54"/>
  <c r="B438" i="54"/>
  <c r="B439" i="54" s="1"/>
  <c r="B440" i="54" s="1"/>
  <c r="B441" i="54" s="1"/>
  <c r="F430" i="54"/>
  <c r="E430" i="54"/>
  <c r="D430" i="54"/>
  <c r="E429" i="54"/>
  <c r="D429" i="54"/>
  <c r="F428" i="54"/>
  <c r="E428" i="54"/>
  <c r="D428" i="54"/>
  <c r="E427" i="54"/>
  <c r="D427" i="54"/>
  <c r="E426" i="54"/>
  <c r="D426" i="54"/>
  <c r="E425" i="54"/>
  <c r="D425" i="54"/>
  <c r="B425" i="54"/>
  <c r="B426" i="54" s="1"/>
  <c r="B427" i="54" s="1"/>
  <c r="B428" i="54" s="1"/>
  <c r="B429" i="54" s="1"/>
  <c r="B430" i="54" s="1"/>
  <c r="U396" i="91"/>
  <c r="U401" i="91"/>
  <c r="U373" i="91"/>
  <c r="U374" i="91"/>
  <c r="U379" i="91"/>
  <c r="U380" i="91"/>
  <c r="U386" i="91"/>
  <c r="U392" i="91"/>
  <c r="U399" i="91"/>
  <c r="U403" i="91"/>
  <c r="U394" i="91"/>
  <c r="U398" i="91"/>
  <c r="U414" i="91"/>
  <c r="U357" i="91"/>
  <c r="U348" i="91"/>
  <c r="U340" i="91"/>
  <c r="U332" i="91"/>
  <c r="T321" i="91"/>
  <c r="S321" i="91"/>
  <c r="R321" i="91"/>
  <c r="A321" i="91"/>
  <c r="T320" i="91"/>
  <c r="S320" i="91"/>
  <c r="R320" i="91"/>
  <c r="U320" i="91" s="1"/>
  <c r="A320" i="91"/>
  <c r="T319" i="91"/>
  <c r="S319" i="91"/>
  <c r="R319" i="91"/>
  <c r="A319" i="91"/>
  <c r="T318" i="91"/>
  <c r="S318" i="91"/>
  <c r="R318" i="91"/>
  <c r="B318" i="91"/>
  <c r="B319" i="91" s="1"/>
  <c r="B320" i="91" s="1"/>
  <c r="B321" i="91"/>
  <c r="A318" i="91"/>
  <c r="T310" i="91"/>
  <c r="S310" i="91"/>
  <c r="R310" i="91"/>
  <c r="U310" i="91" s="1"/>
  <c r="B310" i="91"/>
  <c r="A310" i="91"/>
  <c r="T302" i="91"/>
  <c r="S302" i="91"/>
  <c r="U302" i="91"/>
  <c r="R302" i="91"/>
  <c r="B302" i="91"/>
  <c r="A302" i="91"/>
  <c r="F417" i="54"/>
  <c r="E417" i="54"/>
  <c r="D417" i="54"/>
  <c r="E416" i="54"/>
  <c r="D416" i="54"/>
  <c r="F415" i="54"/>
  <c r="E415" i="54"/>
  <c r="D415" i="54"/>
  <c r="F414" i="54"/>
  <c r="E414" i="54"/>
  <c r="D414" i="54"/>
  <c r="E413" i="54"/>
  <c r="D413" i="54"/>
  <c r="B413" i="54"/>
  <c r="B414" i="54" s="1"/>
  <c r="B415" i="54" s="1"/>
  <c r="B416" i="54" s="1"/>
  <c r="B417" i="54" s="1"/>
  <c r="T294" i="91"/>
  <c r="S294" i="91"/>
  <c r="U294" i="91"/>
  <c r="R294" i="91"/>
  <c r="A294" i="91"/>
  <c r="T293" i="91"/>
  <c r="S293" i="91"/>
  <c r="R293" i="91"/>
  <c r="A293" i="91"/>
  <c r="T292" i="91"/>
  <c r="S292" i="91"/>
  <c r="R292" i="91"/>
  <c r="B292" i="91"/>
  <c r="B293" i="91" s="1"/>
  <c r="B294" i="91" s="1"/>
  <c r="A292" i="91"/>
  <c r="T284" i="91"/>
  <c r="S284" i="91"/>
  <c r="R284" i="91"/>
  <c r="U284" i="91" s="1"/>
  <c r="B284" i="91"/>
  <c r="A284" i="91"/>
  <c r="E405" i="54"/>
  <c r="D405" i="54"/>
  <c r="F404" i="54"/>
  <c r="E404" i="54"/>
  <c r="D404" i="54"/>
  <c r="B404" i="54"/>
  <c r="B405" i="54" s="1"/>
  <c r="E396" i="54"/>
  <c r="D396" i="54"/>
  <c r="E395" i="54"/>
  <c r="D395" i="54"/>
  <c r="E394" i="54"/>
  <c r="D394" i="54"/>
  <c r="E393" i="54"/>
  <c r="D393" i="54"/>
  <c r="E392" i="54"/>
  <c r="D392" i="54"/>
  <c r="F391" i="54"/>
  <c r="E391" i="54"/>
  <c r="D391" i="54"/>
  <c r="F390" i="54"/>
  <c r="E390" i="54"/>
  <c r="D390" i="54"/>
  <c r="F389" i="54"/>
  <c r="E389" i="54"/>
  <c r="D389" i="54"/>
  <c r="E388" i="54"/>
  <c r="D388" i="54"/>
  <c r="E387" i="54"/>
  <c r="D387" i="54"/>
  <c r="E386" i="54"/>
  <c r="D386" i="54"/>
  <c r="E385" i="54"/>
  <c r="D385" i="54"/>
  <c r="E384" i="54"/>
  <c r="D384" i="54"/>
  <c r="B384" i="54"/>
  <c r="B385" i="54" s="1"/>
  <c r="B386" i="54" s="1"/>
  <c r="B387" i="54" s="1"/>
  <c r="B388" i="54" s="1"/>
  <c r="B389" i="54" s="1"/>
  <c r="B390" i="54" s="1"/>
  <c r="B391" i="54" s="1"/>
  <c r="B392" i="54" s="1"/>
  <c r="B393" i="54" s="1"/>
  <c r="B394" i="54" s="1"/>
  <c r="B395" i="54" s="1"/>
  <c r="B396" i="54" s="1"/>
  <c r="E376" i="54"/>
  <c r="D376" i="54"/>
  <c r="E375" i="54"/>
  <c r="D375" i="54"/>
  <c r="F374" i="54"/>
  <c r="E374" i="54"/>
  <c r="D374" i="54"/>
  <c r="B376" i="54"/>
  <c r="E373" i="54"/>
  <c r="D373" i="54"/>
  <c r="B373" i="54"/>
  <c r="B374" i="54" s="1"/>
  <c r="B375" i="54" s="1"/>
  <c r="T276" i="91"/>
  <c r="S276" i="91"/>
  <c r="R276" i="91"/>
  <c r="U276" i="91" s="1"/>
  <c r="B276" i="91"/>
  <c r="A276" i="91"/>
  <c r="T268" i="91"/>
  <c r="U268" i="91" s="1"/>
  <c r="S268" i="91"/>
  <c r="R268" i="91"/>
  <c r="A268" i="91"/>
  <c r="T267" i="91"/>
  <c r="S267" i="91"/>
  <c r="R267" i="91"/>
  <c r="U267" i="91" s="1"/>
  <c r="B267" i="91"/>
  <c r="A267" i="91"/>
  <c r="T266" i="91"/>
  <c r="S266" i="91"/>
  <c r="R266" i="91"/>
  <c r="B266" i="91"/>
  <c r="A266" i="91"/>
  <c r="T258" i="91"/>
  <c r="S258" i="91"/>
  <c r="R258" i="91"/>
  <c r="U258" i="91" s="1"/>
  <c r="B258" i="91"/>
  <c r="A258" i="91"/>
  <c r="T250" i="91"/>
  <c r="S250" i="91"/>
  <c r="R250" i="91"/>
  <c r="B250" i="91"/>
  <c r="A250" i="91"/>
  <c r="T241" i="91"/>
  <c r="S241" i="91"/>
  <c r="R241" i="91"/>
  <c r="B241" i="91"/>
  <c r="B242" i="91" s="1"/>
  <c r="A241" i="91"/>
  <c r="T135" i="93"/>
  <c r="S135" i="93"/>
  <c r="R135" i="93"/>
  <c r="U135" i="93" s="1"/>
  <c r="M135" i="93"/>
  <c r="G135" i="93" s="1"/>
  <c r="A135" i="93"/>
  <c r="T134" i="93"/>
  <c r="S134" i="93"/>
  <c r="U134" i="93" s="1"/>
  <c r="R134" i="93"/>
  <c r="M134" i="93"/>
  <c r="A134" i="93"/>
  <c r="T133" i="93"/>
  <c r="S133" i="93"/>
  <c r="R133" i="93"/>
  <c r="M133" i="93"/>
  <c r="C133" i="93" s="1"/>
  <c r="A133" i="93"/>
  <c r="T132" i="93"/>
  <c r="S132" i="93"/>
  <c r="U132" i="93"/>
  <c r="R132" i="93"/>
  <c r="M132" i="93"/>
  <c r="A132" i="93"/>
  <c r="T131" i="93"/>
  <c r="S131" i="93"/>
  <c r="R131" i="93"/>
  <c r="M131" i="93"/>
  <c r="A131" i="93"/>
  <c r="T130" i="93"/>
  <c r="S130" i="93"/>
  <c r="R130" i="93"/>
  <c r="U130" i="93" s="1"/>
  <c r="M130" i="93"/>
  <c r="G130" i="93" s="1"/>
  <c r="A130" i="93"/>
  <c r="T129" i="93"/>
  <c r="S129" i="93"/>
  <c r="U129" i="93"/>
  <c r="R129" i="93"/>
  <c r="M129" i="93"/>
  <c r="A129" i="93"/>
  <c r="T128" i="93"/>
  <c r="S128" i="93"/>
  <c r="R128" i="93"/>
  <c r="M128" i="93"/>
  <c r="G128" i="93" s="1"/>
  <c r="A128" i="93"/>
  <c r="T127" i="93"/>
  <c r="S127" i="93"/>
  <c r="R127" i="93"/>
  <c r="U127" i="93"/>
  <c r="M127" i="93"/>
  <c r="A127" i="93"/>
  <c r="T126" i="93"/>
  <c r="U126" i="93"/>
  <c r="S126" i="93"/>
  <c r="R126" i="93"/>
  <c r="M126" i="93"/>
  <c r="C126" i="93" s="1"/>
  <c r="E126" i="93" s="1"/>
  <c r="A126" i="93"/>
  <c r="T125" i="93"/>
  <c r="S125" i="93"/>
  <c r="R125" i="93"/>
  <c r="M125" i="93"/>
  <c r="A125" i="93"/>
  <c r="T124" i="93"/>
  <c r="S124" i="93"/>
  <c r="U124" i="93"/>
  <c r="R124" i="93"/>
  <c r="M124" i="93"/>
  <c r="C124" i="93" s="1"/>
  <c r="A124" i="93"/>
  <c r="T123" i="93"/>
  <c r="U123" i="93" s="1"/>
  <c r="S123" i="93"/>
  <c r="R123" i="93"/>
  <c r="M123" i="93"/>
  <c r="A123" i="93"/>
  <c r="T122" i="93"/>
  <c r="S122" i="93"/>
  <c r="R122" i="93"/>
  <c r="M122" i="93"/>
  <c r="G122" i="93" s="1"/>
  <c r="A122" i="93"/>
  <c r="T121" i="93"/>
  <c r="S121" i="93"/>
  <c r="U121" i="93" s="1"/>
  <c r="R121" i="93"/>
  <c r="M121" i="93"/>
  <c r="A121" i="93"/>
  <c r="T120" i="93"/>
  <c r="S120" i="93"/>
  <c r="R120" i="93"/>
  <c r="M120" i="93"/>
  <c r="A120" i="93"/>
  <c r="T119" i="93"/>
  <c r="S119" i="93"/>
  <c r="R119" i="93"/>
  <c r="M119" i="93"/>
  <c r="A119" i="93"/>
  <c r="T118" i="93"/>
  <c r="S118" i="93"/>
  <c r="R118" i="93"/>
  <c r="U118" i="93" s="1"/>
  <c r="M118" i="93"/>
  <c r="G118" i="93" s="1"/>
  <c r="C118" i="93"/>
  <c r="A118" i="93"/>
  <c r="T117" i="93"/>
  <c r="S117" i="93"/>
  <c r="R117" i="93"/>
  <c r="M117" i="93"/>
  <c r="G117" i="93" s="1"/>
  <c r="A117" i="93"/>
  <c r="T116" i="93"/>
  <c r="S116" i="93"/>
  <c r="R116" i="93"/>
  <c r="M116" i="93"/>
  <c r="A116" i="93"/>
  <c r="T115" i="93"/>
  <c r="S115" i="93"/>
  <c r="R115" i="93"/>
  <c r="U115" i="93" s="1"/>
  <c r="M115" i="93"/>
  <c r="A115" i="93"/>
  <c r="T114" i="93"/>
  <c r="S114" i="93"/>
  <c r="R114" i="93"/>
  <c r="U114" i="93" s="1"/>
  <c r="M114" i="93"/>
  <c r="G114" i="93" s="1"/>
  <c r="A114" i="93"/>
  <c r="T113" i="93"/>
  <c r="S113" i="93"/>
  <c r="R113" i="93"/>
  <c r="M113" i="93"/>
  <c r="C113" i="93" s="1"/>
  <c r="D113" i="93" s="1"/>
  <c r="G113" i="93"/>
  <c r="A113" i="93"/>
  <c r="T112" i="93"/>
  <c r="S112" i="93"/>
  <c r="R112" i="93"/>
  <c r="M112" i="93"/>
  <c r="A112" i="93"/>
  <c r="T111" i="93"/>
  <c r="S111" i="93"/>
  <c r="U111" i="93" s="1"/>
  <c r="R111" i="93"/>
  <c r="M111" i="93"/>
  <c r="A111" i="93"/>
  <c r="T110" i="93"/>
  <c r="S110" i="93"/>
  <c r="R110" i="93"/>
  <c r="U110" i="93" s="1"/>
  <c r="M110" i="93"/>
  <c r="A110" i="93"/>
  <c r="T109" i="93"/>
  <c r="S109" i="93"/>
  <c r="R109" i="93"/>
  <c r="M109" i="93"/>
  <c r="G109" i="93" s="1"/>
  <c r="A109" i="93"/>
  <c r="T108" i="93"/>
  <c r="S108" i="93"/>
  <c r="R108" i="93"/>
  <c r="U108" i="93"/>
  <c r="M108" i="93"/>
  <c r="A108" i="93"/>
  <c r="T107" i="93"/>
  <c r="S107" i="93"/>
  <c r="R107" i="93"/>
  <c r="M107" i="93"/>
  <c r="C107" i="93" s="1"/>
  <c r="A107" i="93"/>
  <c r="T106" i="93"/>
  <c r="U106" i="93" s="1"/>
  <c r="S106" i="93"/>
  <c r="R106" i="93"/>
  <c r="M106" i="93"/>
  <c r="G106" i="93" s="1"/>
  <c r="A106" i="93"/>
  <c r="T105" i="93"/>
  <c r="S105" i="93"/>
  <c r="R105" i="93"/>
  <c r="U105" i="93" s="1"/>
  <c r="M105" i="93"/>
  <c r="A105" i="93"/>
  <c r="T104" i="93"/>
  <c r="S104" i="93"/>
  <c r="R104" i="93"/>
  <c r="M104" i="93"/>
  <c r="G104" i="93" s="1"/>
  <c r="A104" i="93"/>
  <c r="T103" i="93"/>
  <c r="U103" i="93" s="1"/>
  <c r="S103" i="93"/>
  <c r="R103" i="93"/>
  <c r="M103" i="93"/>
  <c r="C103" i="93" s="1"/>
  <c r="G103" i="93"/>
  <c r="A103" i="93"/>
  <c r="T102" i="93"/>
  <c r="S102" i="93"/>
  <c r="R102" i="93"/>
  <c r="U102" i="93" s="1"/>
  <c r="M102" i="93"/>
  <c r="C102" i="93" s="1"/>
  <c r="A102" i="93"/>
  <c r="T101" i="93"/>
  <c r="S101" i="93"/>
  <c r="R101" i="93"/>
  <c r="M101" i="93"/>
  <c r="C101" i="93" s="1"/>
  <c r="D101" i="93" s="1"/>
  <c r="A101" i="93"/>
  <c r="T100" i="93"/>
  <c r="S100" i="93"/>
  <c r="R100" i="93"/>
  <c r="U100" i="93" s="1"/>
  <c r="M100" i="93"/>
  <c r="G100" i="93" s="1"/>
  <c r="A100" i="93"/>
  <c r="T99" i="93"/>
  <c r="S99" i="93"/>
  <c r="R99" i="93"/>
  <c r="M99" i="93"/>
  <c r="G99" i="93" s="1"/>
  <c r="A99" i="93"/>
  <c r="T98" i="93"/>
  <c r="S98" i="93"/>
  <c r="R98" i="93"/>
  <c r="U98" i="93"/>
  <c r="M98" i="93"/>
  <c r="C98" i="93" s="1"/>
  <c r="A98" i="93"/>
  <c r="T97" i="93"/>
  <c r="S97" i="93"/>
  <c r="R97" i="93"/>
  <c r="M97" i="93"/>
  <c r="A97" i="93"/>
  <c r="T96" i="93"/>
  <c r="S96" i="93"/>
  <c r="R96" i="93"/>
  <c r="M96" i="93"/>
  <c r="G96" i="93" s="1"/>
  <c r="A96" i="93"/>
  <c r="T95" i="93"/>
  <c r="S95" i="93"/>
  <c r="R95" i="93"/>
  <c r="U95" i="93" s="1"/>
  <c r="M95" i="93"/>
  <c r="C95" i="93" s="1"/>
  <c r="D95" i="93" s="1"/>
  <c r="A95" i="93"/>
  <c r="T94" i="93"/>
  <c r="U94" i="93" s="1"/>
  <c r="S94" i="93"/>
  <c r="R94" i="93"/>
  <c r="M94" i="93"/>
  <c r="A94" i="93"/>
  <c r="T93" i="93"/>
  <c r="S93" i="93"/>
  <c r="U93" i="93"/>
  <c r="R93" i="93"/>
  <c r="M93" i="93"/>
  <c r="G93" i="93" s="1"/>
  <c r="A93" i="93"/>
  <c r="T92" i="93"/>
  <c r="S92" i="93"/>
  <c r="R92" i="93"/>
  <c r="M92" i="93"/>
  <c r="C92" i="93" s="1"/>
  <c r="A92" i="93"/>
  <c r="T91" i="93"/>
  <c r="S91" i="93"/>
  <c r="R91" i="93"/>
  <c r="M91" i="93"/>
  <c r="C91" i="93" s="1"/>
  <c r="A91" i="93"/>
  <c r="T90" i="93"/>
  <c r="S90" i="93"/>
  <c r="R90" i="93"/>
  <c r="U90" i="93" s="1"/>
  <c r="M90" i="93"/>
  <c r="G90" i="93" s="1"/>
  <c r="A90" i="93"/>
  <c r="T89" i="93"/>
  <c r="S89" i="93"/>
  <c r="R89" i="93"/>
  <c r="M89" i="93"/>
  <c r="C89" i="93" s="1"/>
  <c r="A89" i="93"/>
  <c r="T88" i="93"/>
  <c r="U88" i="93" s="1"/>
  <c r="S88" i="93"/>
  <c r="R88" i="93"/>
  <c r="M88" i="93"/>
  <c r="A88" i="93"/>
  <c r="T87" i="93"/>
  <c r="S87" i="93"/>
  <c r="R87" i="93"/>
  <c r="U87" i="93" s="1"/>
  <c r="M87" i="93"/>
  <c r="G87" i="93" s="1"/>
  <c r="A87" i="93"/>
  <c r="T86" i="93"/>
  <c r="S86" i="93"/>
  <c r="U86" i="93" s="1"/>
  <c r="R86" i="93"/>
  <c r="M86" i="93"/>
  <c r="B86" i="93"/>
  <c r="B87" i="93"/>
  <c r="B88" i="93" s="1"/>
  <c r="B89" i="93" s="1"/>
  <c r="B90" i="93" s="1"/>
  <c r="A86" i="93"/>
  <c r="T78" i="93"/>
  <c r="U78" i="93" s="1"/>
  <c r="S78" i="93"/>
  <c r="R78" i="93"/>
  <c r="A78" i="93"/>
  <c r="T77" i="93"/>
  <c r="S77" i="93"/>
  <c r="R77" i="93"/>
  <c r="U77" i="93" s="1"/>
  <c r="B77" i="93"/>
  <c r="B78" i="93" s="1"/>
  <c r="A77" i="93"/>
  <c r="E365" i="54"/>
  <c r="D365" i="54"/>
  <c r="F364" i="54"/>
  <c r="E364" i="54"/>
  <c r="D364" i="54"/>
  <c r="E363" i="54"/>
  <c r="D363" i="54"/>
  <c r="E362" i="54"/>
  <c r="D362" i="54"/>
  <c r="E361" i="54"/>
  <c r="D361" i="54"/>
  <c r="B361" i="54"/>
  <c r="B362" i="54" s="1"/>
  <c r="B363" i="54" s="1"/>
  <c r="B364" i="54" s="1"/>
  <c r="B365" i="54" s="1"/>
  <c r="T242" i="91"/>
  <c r="S242" i="91"/>
  <c r="U242" i="91" s="1"/>
  <c r="R242" i="91"/>
  <c r="A242" i="91"/>
  <c r="T233" i="91"/>
  <c r="U233" i="91" s="1"/>
  <c r="S233" i="91"/>
  <c r="R233" i="91"/>
  <c r="A233" i="91"/>
  <c r="T232" i="91"/>
  <c r="S232" i="91"/>
  <c r="R232" i="91"/>
  <c r="A232" i="91"/>
  <c r="T231" i="91"/>
  <c r="S231" i="91"/>
  <c r="R231" i="91"/>
  <c r="U231" i="91" s="1"/>
  <c r="A231" i="91"/>
  <c r="T230" i="91"/>
  <c r="S230" i="91"/>
  <c r="R230" i="91"/>
  <c r="B230" i="91"/>
  <c r="B231" i="91"/>
  <c r="B232" i="91"/>
  <c r="B233" i="91"/>
  <c r="A230" i="91"/>
  <c r="T222" i="91"/>
  <c r="S222" i="91"/>
  <c r="R222" i="91"/>
  <c r="U222" i="91" s="1"/>
  <c r="A222" i="91"/>
  <c r="T221" i="91"/>
  <c r="S221" i="91"/>
  <c r="R221" i="91"/>
  <c r="A221" i="91"/>
  <c r="T220" i="91"/>
  <c r="S220" i="91"/>
  <c r="R220" i="91"/>
  <c r="B220" i="91"/>
  <c r="B221" i="91"/>
  <c r="B222" i="91" s="1"/>
  <c r="A220" i="91"/>
  <c r="E353" i="54"/>
  <c r="D353" i="54"/>
  <c r="E352" i="54"/>
  <c r="D352" i="54"/>
  <c r="E351" i="54"/>
  <c r="D351" i="54"/>
  <c r="B351" i="54"/>
  <c r="B352" i="54" s="1"/>
  <c r="B353" i="54" s="1"/>
  <c r="T212" i="91"/>
  <c r="S212" i="91"/>
  <c r="R212" i="91"/>
  <c r="B212" i="91"/>
  <c r="A212" i="91"/>
  <c r="T211" i="91"/>
  <c r="S211" i="91"/>
  <c r="R211" i="91"/>
  <c r="B211" i="91"/>
  <c r="A211" i="91"/>
  <c r="T203" i="91"/>
  <c r="U203" i="91" s="1"/>
  <c r="S203" i="91"/>
  <c r="R203" i="91"/>
  <c r="A203" i="91"/>
  <c r="T202" i="91"/>
  <c r="S202" i="91"/>
  <c r="R202" i="91"/>
  <c r="A202" i="91"/>
  <c r="T201" i="91"/>
  <c r="U201" i="91" s="1"/>
  <c r="S201" i="91"/>
  <c r="R201" i="91"/>
  <c r="A201" i="91"/>
  <c r="T200" i="91"/>
  <c r="S200" i="91"/>
  <c r="R200" i="91"/>
  <c r="U200" i="91" s="1"/>
  <c r="A200" i="91"/>
  <c r="T199" i="91"/>
  <c r="S199" i="91"/>
  <c r="R199" i="91"/>
  <c r="U199" i="91" s="1"/>
  <c r="B199" i="91"/>
  <c r="B200" i="91"/>
  <c r="B201" i="91"/>
  <c r="A199" i="91"/>
  <c r="T191" i="91"/>
  <c r="S191" i="91"/>
  <c r="R191" i="91"/>
  <c r="U191" i="91"/>
  <c r="B191" i="91"/>
  <c r="A191" i="91"/>
  <c r="T183" i="91"/>
  <c r="S183" i="91"/>
  <c r="R183" i="91"/>
  <c r="B183" i="91"/>
  <c r="A183" i="91"/>
  <c r="E343" i="54"/>
  <c r="D343" i="54"/>
  <c r="E342" i="54"/>
  <c r="D342" i="54"/>
  <c r="B342" i="54"/>
  <c r="B343" i="54"/>
  <c r="F334" i="54"/>
  <c r="E334" i="54"/>
  <c r="D334" i="54"/>
  <c r="F333" i="54"/>
  <c r="E333" i="54"/>
  <c r="D333" i="54"/>
  <c r="E332" i="54"/>
  <c r="D332" i="54"/>
  <c r="F331" i="54"/>
  <c r="E331" i="54"/>
  <c r="D331" i="54"/>
  <c r="E330" i="54"/>
  <c r="D330" i="54"/>
  <c r="E329" i="54"/>
  <c r="D329" i="54"/>
  <c r="B329" i="54"/>
  <c r="B330" i="54" s="1"/>
  <c r="B331" i="54" s="1"/>
  <c r="B332" i="54" s="1"/>
  <c r="B333" i="54" s="1"/>
  <c r="B334" i="54" s="1"/>
  <c r="F321" i="54"/>
  <c r="E321" i="54"/>
  <c r="D321" i="54"/>
  <c r="E320" i="54"/>
  <c r="D320" i="54"/>
  <c r="E319" i="54"/>
  <c r="D319" i="54"/>
  <c r="E318" i="54"/>
  <c r="D318" i="54"/>
  <c r="E317" i="54"/>
  <c r="D317" i="54"/>
  <c r="E316" i="54"/>
  <c r="D316" i="54"/>
  <c r="E315" i="54"/>
  <c r="D315" i="54"/>
  <c r="E314" i="54"/>
  <c r="D314" i="54"/>
  <c r="B314" i="54"/>
  <c r="B315" i="54"/>
  <c r="B316" i="54"/>
  <c r="B317" i="54" s="1"/>
  <c r="B318" i="54" s="1"/>
  <c r="B319" i="54" s="1"/>
  <c r="B320" i="54" s="1"/>
  <c r="B321" i="54" s="1"/>
  <c r="E306" i="54"/>
  <c r="D306" i="54"/>
  <c r="E305" i="54"/>
  <c r="D305" i="54"/>
  <c r="E304" i="54"/>
  <c r="D304" i="54"/>
  <c r="E303" i="54"/>
  <c r="D303" i="54"/>
  <c r="E302" i="54"/>
  <c r="D302" i="54"/>
  <c r="E301" i="54"/>
  <c r="D301" i="54"/>
  <c r="B301" i="54"/>
  <c r="B302" i="54" s="1"/>
  <c r="B303" i="54" s="1"/>
  <c r="B304" i="54" s="1"/>
  <c r="B305" i="54" s="1"/>
  <c r="B306" i="54" s="1"/>
  <c r="E293" i="54"/>
  <c r="D293" i="54"/>
  <c r="E292" i="54"/>
  <c r="D292" i="54"/>
  <c r="E291" i="54"/>
  <c r="D291" i="54"/>
  <c r="E290" i="54"/>
  <c r="D290" i="54"/>
  <c r="B290" i="54"/>
  <c r="B291" i="54" s="1"/>
  <c r="B292" i="54" s="1"/>
  <c r="B293" i="54" s="1"/>
  <c r="F282" i="54"/>
  <c r="E282" i="54"/>
  <c r="D282" i="54"/>
  <c r="F281" i="54"/>
  <c r="E281" i="54"/>
  <c r="D281" i="54"/>
  <c r="F280" i="54"/>
  <c r="E280" i="54"/>
  <c r="D280" i="54"/>
  <c r="F279" i="54"/>
  <c r="E279" i="54"/>
  <c r="D279" i="54"/>
  <c r="F278" i="54"/>
  <c r="E278" i="54"/>
  <c r="D278" i="54"/>
  <c r="E277" i="54"/>
  <c r="D277" i="54"/>
  <c r="E276" i="54"/>
  <c r="D276" i="54"/>
  <c r="E275" i="54"/>
  <c r="D275" i="54"/>
  <c r="B275" i="54"/>
  <c r="B276" i="54" s="1"/>
  <c r="B277" i="54" s="1"/>
  <c r="B278" i="54" s="1"/>
  <c r="B279" i="54" s="1"/>
  <c r="B280" i="54" s="1"/>
  <c r="B281" i="54" s="1"/>
  <c r="B282" i="54" s="1"/>
  <c r="E267" i="54"/>
  <c r="D267" i="54"/>
  <c r="F266" i="54"/>
  <c r="E266" i="54"/>
  <c r="D266" i="54"/>
  <c r="E265" i="54"/>
  <c r="D265" i="54"/>
  <c r="E264" i="54"/>
  <c r="D264" i="54"/>
  <c r="E263" i="54"/>
  <c r="D263" i="54"/>
  <c r="E262" i="54"/>
  <c r="D262" i="54"/>
  <c r="B262" i="54"/>
  <c r="B263" i="54" s="1"/>
  <c r="B264" i="54" s="1"/>
  <c r="B265" i="54" s="1"/>
  <c r="B266" i="54" s="1"/>
  <c r="B267" i="54" s="1"/>
  <c r="T69" i="93"/>
  <c r="S69" i="93"/>
  <c r="U69" i="93" s="1"/>
  <c r="R69" i="93"/>
  <c r="A69" i="93"/>
  <c r="T68" i="93"/>
  <c r="S68" i="93"/>
  <c r="R68" i="93"/>
  <c r="B68" i="93"/>
  <c r="B69" i="93" s="1"/>
  <c r="A68" i="93"/>
  <c r="T60" i="93"/>
  <c r="S60" i="93"/>
  <c r="R60" i="93"/>
  <c r="B60" i="93"/>
  <c r="A60" i="93"/>
  <c r="T52" i="93"/>
  <c r="S52" i="93"/>
  <c r="R52" i="93"/>
  <c r="B52" i="93"/>
  <c r="A52" i="93"/>
  <c r="T175" i="91"/>
  <c r="S175" i="91"/>
  <c r="R175" i="91"/>
  <c r="U175" i="91" s="1"/>
  <c r="B175" i="91"/>
  <c r="A175" i="91"/>
  <c r="T167" i="91"/>
  <c r="S167" i="91"/>
  <c r="U167" i="91" s="1"/>
  <c r="R167" i="91"/>
  <c r="A167" i="91"/>
  <c r="T166" i="91"/>
  <c r="U166" i="91" s="1"/>
  <c r="S166" i="91"/>
  <c r="R166" i="91"/>
  <c r="B166" i="91"/>
  <c r="B167" i="91" s="1"/>
  <c r="A166" i="91"/>
  <c r="T158" i="91"/>
  <c r="S158" i="91"/>
  <c r="R158" i="91"/>
  <c r="A158" i="91"/>
  <c r="T157" i="91"/>
  <c r="S157" i="91"/>
  <c r="R157" i="91"/>
  <c r="U157" i="91" s="1"/>
  <c r="B157" i="91"/>
  <c r="B158" i="91" s="1"/>
  <c r="A157" i="91"/>
  <c r="E254" i="54"/>
  <c r="D254" i="54"/>
  <c r="E253" i="54"/>
  <c r="D253" i="54"/>
  <c r="E252" i="54"/>
  <c r="D252" i="54"/>
  <c r="B252" i="54"/>
  <c r="B253" i="54" s="1"/>
  <c r="B254" i="54" s="1"/>
  <c r="E251" i="54"/>
  <c r="D251" i="54"/>
  <c r="B251" i="54"/>
  <c r="F243" i="54"/>
  <c r="E243" i="54"/>
  <c r="D243" i="54"/>
  <c r="E242" i="54"/>
  <c r="D242" i="54"/>
  <c r="E241" i="54"/>
  <c r="D241" i="54"/>
  <c r="F240" i="54"/>
  <c r="E240" i="54"/>
  <c r="D240" i="54"/>
  <c r="B240" i="54"/>
  <c r="B241" i="54" s="1"/>
  <c r="B242" i="54" s="1"/>
  <c r="B243" i="54" s="1"/>
  <c r="F232" i="54"/>
  <c r="E232" i="54"/>
  <c r="D232" i="54"/>
  <c r="F231" i="54"/>
  <c r="E231" i="54"/>
  <c r="D231" i="54"/>
  <c r="E230" i="54"/>
  <c r="D230" i="54"/>
  <c r="E229" i="54"/>
  <c r="D229" i="54"/>
  <c r="E228" i="54"/>
  <c r="D228" i="54"/>
  <c r="B228" i="54"/>
  <c r="B229" i="54" s="1"/>
  <c r="B230" i="54" s="1"/>
  <c r="B231" i="54" s="1"/>
  <c r="B232" i="54" s="1"/>
  <c r="E220" i="54"/>
  <c r="D220" i="54"/>
  <c r="E219" i="54"/>
  <c r="D219" i="54"/>
  <c r="E218" i="54"/>
  <c r="D218" i="54"/>
  <c r="B218" i="54"/>
  <c r="B219" i="54" s="1"/>
  <c r="B220" i="54" s="1"/>
  <c r="E210" i="54"/>
  <c r="D210" i="54"/>
  <c r="E209" i="54"/>
  <c r="D209" i="54"/>
  <c r="E208" i="54"/>
  <c r="D208" i="54"/>
  <c r="E207" i="54"/>
  <c r="D207" i="54"/>
  <c r="E206" i="54"/>
  <c r="D206" i="54"/>
  <c r="B206" i="54"/>
  <c r="B207" i="54" s="1"/>
  <c r="B208" i="54" s="1"/>
  <c r="B209" i="54" s="1"/>
  <c r="B210" i="54" s="1"/>
  <c r="E198" i="54"/>
  <c r="D198" i="54"/>
  <c r="E197" i="54"/>
  <c r="D197" i="54"/>
  <c r="E196" i="54"/>
  <c r="D196" i="54"/>
  <c r="E195" i="54"/>
  <c r="D195" i="54"/>
  <c r="E194" i="54"/>
  <c r="D194" i="54"/>
  <c r="B194" i="54"/>
  <c r="B195" i="54" s="1"/>
  <c r="B196" i="54" s="1"/>
  <c r="B197" i="54" s="1"/>
  <c r="B198" i="54" s="1"/>
  <c r="E193" i="54"/>
  <c r="D193" i="54"/>
  <c r="B193" i="54"/>
  <c r="E185" i="54"/>
  <c r="D185" i="54"/>
  <c r="F184" i="54"/>
  <c r="E184" i="54"/>
  <c r="D184" i="54"/>
  <c r="E183" i="54"/>
  <c r="D183" i="54"/>
  <c r="E182" i="54"/>
  <c r="D182" i="54"/>
  <c r="E181" i="54"/>
  <c r="D181" i="54"/>
  <c r="B181" i="54"/>
  <c r="B182" i="54"/>
  <c r="B183" i="54" s="1"/>
  <c r="B184" i="54" s="1"/>
  <c r="B185" i="54" s="1"/>
  <c r="E173" i="54"/>
  <c r="D173" i="54"/>
  <c r="E172" i="54"/>
  <c r="D172" i="54"/>
  <c r="F171" i="54"/>
  <c r="E171" i="54"/>
  <c r="D171" i="54"/>
  <c r="F170" i="54"/>
  <c r="E170" i="54"/>
  <c r="D170" i="54"/>
  <c r="F169" i="54"/>
  <c r="E169" i="54"/>
  <c r="D169" i="54"/>
  <c r="F168" i="54"/>
  <c r="E168" i="54"/>
  <c r="D168" i="54"/>
  <c r="E167" i="54"/>
  <c r="D167" i="54"/>
  <c r="E166" i="54"/>
  <c r="D166" i="54"/>
  <c r="E165" i="54"/>
  <c r="D165" i="54"/>
  <c r="F164" i="54"/>
  <c r="E164" i="54"/>
  <c r="D164" i="54"/>
  <c r="E163" i="54"/>
  <c r="D163" i="54"/>
  <c r="B163" i="54"/>
  <c r="B164" i="54"/>
  <c r="B165" i="54" s="1"/>
  <c r="B166" i="54" s="1"/>
  <c r="B167" i="54" s="1"/>
  <c r="B168" i="54" s="1"/>
  <c r="B169" i="54" s="1"/>
  <c r="B170" i="54" s="1"/>
  <c r="B171" i="54" s="1"/>
  <c r="B172" i="54" s="1"/>
  <c r="B173" i="54" s="1"/>
  <c r="F155" i="54"/>
  <c r="E155" i="54"/>
  <c r="D155" i="54"/>
  <c r="F154" i="54"/>
  <c r="E154" i="54"/>
  <c r="D154" i="54"/>
  <c r="F153" i="54"/>
  <c r="E153" i="54"/>
  <c r="D153" i="54"/>
  <c r="F152" i="54"/>
  <c r="E152" i="54"/>
  <c r="D152" i="54"/>
  <c r="E151" i="54"/>
  <c r="D151" i="54"/>
  <c r="F150" i="54"/>
  <c r="E150" i="54"/>
  <c r="D150" i="54"/>
  <c r="E149" i="54"/>
  <c r="D149" i="54"/>
  <c r="B149" i="54"/>
  <c r="B150" i="54" s="1"/>
  <c r="B151" i="54" s="1"/>
  <c r="B152" i="54" s="1"/>
  <c r="B153" i="54" s="1"/>
  <c r="B154" i="54" s="1"/>
  <c r="B155" i="54" s="1"/>
  <c r="T149" i="91"/>
  <c r="S149" i="91"/>
  <c r="U149" i="91" s="1"/>
  <c r="R149" i="91"/>
  <c r="B149" i="91"/>
  <c r="A149" i="91"/>
  <c r="T141" i="91"/>
  <c r="U141" i="91" s="1"/>
  <c r="S141" i="91"/>
  <c r="R141" i="91"/>
  <c r="B141" i="91"/>
  <c r="A141" i="91"/>
  <c r="E141" i="54"/>
  <c r="D141" i="54"/>
  <c r="E140" i="54"/>
  <c r="D140" i="54"/>
  <c r="E139" i="54"/>
  <c r="D139" i="54"/>
  <c r="E138" i="54"/>
  <c r="D138" i="54"/>
  <c r="E137" i="54"/>
  <c r="D137" i="54"/>
  <c r="E136" i="54"/>
  <c r="D136" i="54"/>
  <c r="B137" i="54"/>
  <c r="B138" i="54" s="1"/>
  <c r="B139" i="54" s="1"/>
  <c r="B140" i="54" s="1"/>
  <c r="B141" i="54" s="1"/>
  <c r="E135" i="54"/>
  <c r="D135" i="54"/>
  <c r="B135" i="54"/>
  <c r="B136" i="54" s="1"/>
  <c r="E127" i="54"/>
  <c r="D127" i="54"/>
  <c r="F126" i="54"/>
  <c r="E126" i="54"/>
  <c r="D126" i="54"/>
  <c r="E125" i="54"/>
  <c r="D125" i="54"/>
  <c r="E124" i="54"/>
  <c r="D124" i="54"/>
  <c r="E123" i="54"/>
  <c r="D123" i="54"/>
  <c r="E122" i="54"/>
  <c r="D122" i="54"/>
  <c r="E121" i="54"/>
  <c r="D121" i="54"/>
  <c r="B121" i="54"/>
  <c r="B122" i="54"/>
  <c r="B123" i="54" s="1"/>
  <c r="B124" i="54" s="1"/>
  <c r="B125" i="54" s="1"/>
  <c r="B126" i="54" s="1"/>
  <c r="B127" i="54" s="1"/>
  <c r="F113" i="54"/>
  <c r="E113" i="54"/>
  <c r="D113" i="54"/>
  <c r="E112" i="54"/>
  <c r="D112" i="54"/>
  <c r="F111" i="54"/>
  <c r="E111" i="54"/>
  <c r="D111" i="54"/>
  <c r="E110" i="54"/>
  <c r="D110" i="54"/>
  <c r="E109" i="54"/>
  <c r="D109" i="54"/>
  <c r="E108" i="54"/>
  <c r="D108" i="54"/>
  <c r="E107" i="54"/>
  <c r="D107" i="54"/>
  <c r="E106" i="54"/>
  <c r="D106" i="54"/>
  <c r="B106" i="54"/>
  <c r="B107" i="54" s="1"/>
  <c r="B108" i="54" s="1"/>
  <c r="B109" i="54" s="1"/>
  <c r="B110" i="54" s="1"/>
  <c r="B111" i="54" s="1"/>
  <c r="B112" i="54" s="1"/>
  <c r="B113" i="54" s="1"/>
  <c r="E98" i="54"/>
  <c r="D98" i="54"/>
  <c r="E97" i="54"/>
  <c r="D97" i="54"/>
  <c r="E96" i="54"/>
  <c r="D96" i="54"/>
  <c r="E95" i="54"/>
  <c r="D95" i="54"/>
  <c r="B95" i="54"/>
  <c r="B96" i="54"/>
  <c r="B97" i="54" s="1"/>
  <c r="B98" i="54" s="1"/>
  <c r="F87" i="54"/>
  <c r="E87" i="54"/>
  <c r="D87" i="54"/>
  <c r="E86" i="54"/>
  <c r="D86" i="54"/>
  <c r="F85" i="54"/>
  <c r="E85" i="54"/>
  <c r="D85" i="54"/>
  <c r="E84" i="54"/>
  <c r="D84" i="54"/>
  <c r="E83" i="54"/>
  <c r="D83" i="54"/>
  <c r="E82" i="54"/>
  <c r="D82" i="54"/>
  <c r="E81" i="54"/>
  <c r="D81" i="54"/>
  <c r="B81" i="54"/>
  <c r="B82" i="54" s="1"/>
  <c r="B83" i="54" s="1"/>
  <c r="B84" i="54" s="1"/>
  <c r="B85" i="54" s="1"/>
  <c r="B86" i="54" s="1"/>
  <c r="B87" i="54" s="1"/>
  <c r="E80" i="54"/>
  <c r="D80" i="54"/>
  <c r="B80" i="54"/>
  <c r="E72" i="54"/>
  <c r="D72" i="54"/>
  <c r="F71" i="54"/>
  <c r="E71" i="54"/>
  <c r="D71" i="54"/>
  <c r="F70" i="54"/>
  <c r="E70" i="54"/>
  <c r="D70" i="54"/>
  <c r="E69" i="54"/>
  <c r="D69" i="54"/>
  <c r="B69" i="54"/>
  <c r="B70" i="54" s="1"/>
  <c r="B71" i="54" s="1"/>
  <c r="B72" i="54" s="1"/>
  <c r="E68" i="54"/>
  <c r="D68" i="54"/>
  <c r="B68" i="54"/>
  <c r="T133" i="91"/>
  <c r="S133" i="91"/>
  <c r="R133" i="91"/>
  <c r="A133" i="91"/>
  <c r="T132" i="91"/>
  <c r="S132" i="91"/>
  <c r="R132" i="91"/>
  <c r="U132" i="91" s="1"/>
  <c r="A132" i="91"/>
  <c r="T131" i="91"/>
  <c r="S131" i="91"/>
  <c r="R131" i="91"/>
  <c r="A131" i="91"/>
  <c r="T130" i="91"/>
  <c r="S130" i="91"/>
  <c r="R130" i="91"/>
  <c r="A130" i="91"/>
  <c r="T129" i="91"/>
  <c r="S129" i="91"/>
  <c r="R129" i="91"/>
  <c r="U129" i="91" s="1"/>
  <c r="A129" i="91"/>
  <c r="T128" i="91"/>
  <c r="S128" i="91"/>
  <c r="R128" i="91"/>
  <c r="U128" i="91" s="1"/>
  <c r="A128" i="91"/>
  <c r="T127" i="91"/>
  <c r="S127" i="91"/>
  <c r="R127" i="91"/>
  <c r="A127" i="91"/>
  <c r="T126" i="91"/>
  <c r="S126" i="91"/>
  <c r="R126" i="91"/>
  <c r="B126" i="91"/>
  <c r="B127" i="91" s="1"/>
  <c r="B128" i="91" s="1"/>
  <c r="B129" i="91" s="1"/>
  <c r="A126" i="91"/>
  <c r="T118" i="91"/>
  <c r="S118" i="91"/>
  <c r="R118" i="91"/>
  <c r="U118" i="91" s="1"/>
  <c r="B118" i="91"/>
  <c r="A118" i="91"/>
  <c r="T110" i="91"/>
  <c r="S110" i="91"/>
  <c r="R110" i="91"/>
  <c r="U110" i="91" s="1"/>
  <c r="A110" i="91"/>
  <c r="T109" i="91"/>
  <c r="S109" i="91"/>
  <c r="R109" i="91"/>
  <c r="B109" i="91"/>
  <c r="B110" i="91"/>
  <c r="A109" i="91"/>
  <c r="T101" i="91"/>
  <c r="S101" i="91"/>
  <c r="R101" i="91"/>
  <c r="U101" i="91"/>
  <c r="B101" i="91"/>
  <c r="A101" i="91"/>
  <c r="T100" i="91"/>
  <c r="S100" i="91"/>
  <c r="R100" i="91"/>
  <c r="B100" i="91"/>
  <c r="A100" i="91"/>
  <c r="T44" i="93"/>
  <c r="U44" i="93" s="1"/>
  <c r="S44" i="93"/>
  <c r="R44" i="93"/>
  <c r="B44" i="93"/>
  <c r="A44" i="93"/>
  <c r="T36" i="93"/>
  <c r="S36" i="93"/>
  <c r="R36" i="93"/>
  <c r="U36" i="93" s="1"/>
  <c r="B36" i="93"/>
  <c r="A36" i="93"/>
  <c r="T28" i="93"/>
  <c r="S28" i="93"/>
  <c r="R28" i="93"/>
  <c r="U28" i="93" s="1"/>
  <c r="B28" i="93"/>
  <c r="A28" i="93"/>
  <c r="F60" i="54"/>
  <c r="E60" i="54"/>
  <c r="D60" i="54"/>
  <c r="F59" i="54"/>
  <c r="E59" i="54"/>
  <c r="D59" i="54"/>
  <c r="E58" i="54"/>
  <c r="D58" i="54"/>
  <c r="E57" i="54"/>
  <c r="D57" i="54"/>
  <c r="B57" i="54"/>
  <c r="B58" i="54" s="1"/>
  <c r="B59" i="54" s="1"/>
  <c r="B60" i="54" s="1"/>
  <c r="T92" i="91"/>
  <c r="S92" i="91"/>
  <c r="R92" i="91"/>
  <c r="U92" i="91" s="1"/>
  <c r="B92" i="91"/>
  <c r="A92" i="91"/>
  <c r="T84" i="91"/>
  <c r="S84" i="91"/>
  <c r="U84" i="91" s="1"/>
  <c r="R84" i="91"/>
  <c r="B84" i="91"/>
  <c r="A84" i="91"/>
  <c r="T76" i="91"/>
  <c r="U76" i="91" s="1"/>
  <c r="S76" i="91"/>
  <c r="R76" i="91"/>
  <c r="A76" i="91"/>
  <c r="T75" i="91"/>
  <c r="S75" i="91"/>
  <c r="R75" i="91"/>
  <c r="U75" i="91"/>
  <c r="A75" i="91"/>
  <c r="T74" i="91"/>
  <c r="S74" i="91"/>
  <c r="R74" i="91"/>
  <c r="U74" i="91" s="1"/>
  <c r="B74" i="91"/>
  <c r="B75" i="91"/>
  <c r="B76" i="91"/>
  <c r="A74" i="91"/>
  <c r="T66" i="91"/>
  <c r="S66" i="91"/>
  <c r="R66" i="91"/>
  <c r="U66" i="91" s="1"/>
  <c r="B66" i="91"/>
  <c r="A66" i="91"/>
  <c r="T58" i="91"/>
  <c r="S58" i="91"/>
  <c r="R58" i="91"/>
  <c r="B58" i="91"/>
  <c r="A58" i="91"/>
  <c r="T50" i="91"/>
  <c r="S50" i="91"/>
  <c r="R50" i="91"/>
  <c r="A50" i="91"/>
  <c r="T49" i="91"/>
  <c r="S49" i="91"/>
  <c r="R49" i="91"/>
  <c r="U49" i="91" s="1"/>
  <c r="A49" i="91"/>
  <c r="T48" i="91"/>
  <c r="S48" i="91"/>
  <c r="R48" i="91"/>
  <c r="A48" i="91"/>
  <c r="T47" i="91"/>
  <c r="S47" i="91"/>
  <c r="R47" i="91"/>
  <c r="A47" i="91"/>
  <c r="T46" i="91"/>
  <c r="S46" i="91"/>
  <c r="R46" i="91"/>
  <c r="A46" i="91"/>
  <c r="T45" i="91"/>
  <c r="U45" i="91"/>
  <c r="S45" i="91"/>
  <c r="R45" i="91"/>
  <c r="A45" i="91"/>
  <c r="T44" i="91"/>
  <c r="U44" i="91" s="1"/>
  <c r="S44" i="91"/>
  <c r="R44" i="91"/>
  <c r="A44" i="91"/>
  <c r="T43" i="91"/>
  <c r="S43" i="91"/>
  <c r="R43" i="91"/>
  <c r="U43" i="91" s="1"/>
  <c r="A43" i="91"/>
  <c r="T42" i="91"/>
  <c r="S42" i="91"/>
  <c r="R42" i="91"/>
  <c r="U42" i="91" s="1"/>
  <c r="A42" i="91"/>
  <c r="T41" i="91"/>
  <c r="S41" i="91"/>
  <c r="R41" i="91"/>
  <c r="U41" i="91" s="1"/>
  <c r="A41" i="91"/>
  <c r="T40" i="91"/>
  <c r="S40" i="91"/>
  <c r="U40" i="91" s="1"/>
  <c r="R40" i="91"/>
  <c r="A40" i="91"/>
  <c r="T39" i="91"/>
  <c r="U39" i="91"/>
  <c r="S39" i="91"/>
  <c r="R39" i="91"/>
  <c r="A39" i="91"/>
  <c r="T38" i="91"/>
  <c r="U38" i="91" s="1"/>
  <c r="S38" i="91"/>
  <c r="R38" i="91"/>
  <c r="B38" i="91"/>
  <c r="A38" i="91"/>
  <c r="U318" i="91"/>
  <c r="U319" i="91"/>
  <c r="U293" i="91"/>
  <c r="U292" i="91"/>
  <c r="U266" i="91"/>
  <c r="B268" i="91"/>
  <c r="U89" i="93"/>
  <c r="U96" i="93"/>
  <c r="U122" i="93"/>
  <c r="U133" i="93"/>
  <c r="U101" i="93"/>
  <c r="U107" i="93"/>
  <c r="U232" i="91"/>
  <c r="U230" i="91"/>
  <c r="U212" i="91"/>
  <c r="U202" i="91"/>
  <c r="U68" i="93"/>
  <c r="U60" i="93"/>
  <c r="U127" i="91"/>
  <c r="U58" i="91"/>
  <c r="F49" i="54"/>
  <c r="E49" i="54"/>
  <c r="D49" i="54"/>
  <c r="F48" i="54"/>
  <c r="E48" i="54"/>
  <c r="D48" i="54"/>
  <c r="E47" i="54"/>
  <c r="D47" i="54"/>
  <c r="B47" i="54"/>
  <c r="B48" i="54" s="1"/>
  <c r="B49" i="54" s="1"/>
  <c r="E39" i="54"/>
  <c r="D39" i="54"/>
  <c r="E38" i="54"/>
  <c r="D38" i="54"/>
  <c r="E37" i="54"/>
  <c r="D37" i="54"/>
  <c r="E36" i="54"/>
  <c r="D36" i="54"/>
  <c r="B36" i="54"/>
  <c r="B37" i="54" s="1"/>
  <c r="B38" i="54" s="1"/>
  <c r="B39" i="54" s="1"/>
  <c r="F28" i="54"/>
  <c r="E28" i="54"/>
  <c r="D28" i="54"/>
  <c r="B28" i="54"/>
  <c r="T30" i="91"/>
  <c r="U30" i="91" s="1"/>
  <c r="S30" i="91"/>
  <c r="R30" i="91"/>
  <c r="A30" i="91"/>
  <c r="T29" i="91"/>
  <c r="S29" i="91"/>
  <c r="R29" i="91"/>
  <c r="A29" i="91"/>
  <c r="T28" i="91"/>
  <c r="U28" i="91" s="1"/>
  <c r="S28" i="91"/>
  <c r="R28" i="91"/>
  <c r="B28" i="91"/>
  <c r="B29" i="91" s="1"/>
  <c r="A28" i="91"/>
  <c r="J13" i="1"/>
  <c r="J12" i="1"/>
  <c r="J11" i="1"/>
  <c r="J10" i="1"/>
  <c r="J9" i="1"/>
  <c r="J8" i="1"/>
  <c r="J7" i="1"/>
  <c r="J6" i="1"/>
  <c r="J5" i="1"/>
  <c r="J4" i="1"/>
  <c r="J3" i="1"/>
  <c r="D503" i="1"/>
  <c r="C503" i="1"/>
  <c r="D502" i="1"/>
  <c r="C502" i="1"/>
  <c r="D501" i="1"/>
  <c r="C501" i="1"/>
  <c r="D500" i="1"/>
  <c r="C500" i="1"/>
  <c r="D499" i="1"/>
  <c r="C499" i="1"/>
  <c r="D498" i="1"/>
  <c r="C498" i="1"/>
  <c r="D497" i="1"/>
  <c r="C497" i="1"/>
  <c r="D496" i="1"/>
  <c r="C496" i="1"/>
  <c r="D495" i="1"/>
  <c r="C495" i="1"/>
  <c r="D494" i="1"/>
  <c r="C494" i="1"/>
  <c r="D493" i="1"/>
  <c r="C493" i="1"/>
  <c r="D492" i="1"/>
  <c r="C492" i="1"/>
  <c r="D491" i="1"/>
  <c r="C491" i="1"/>
  <c r="D490" i="1"/>
  <c r="C490" i="1"/>
  <c r="D489" i="1"/>
  <c r="C489" i="1"/>
  <c r="D488" i="1"/>
  <c r="C488" i="1"/>
  <c r="D487" i="1"/>
  <c r="C487" i="1"/>
  <c r="D486" i="1"/>
  <c r="C486" i="1"/>
  <c r="D485" i="1"/>
  <c r="C485" i="1"/>
  <c r="D484" i="1"/>
  <c r="C484" i="1"/>
  <c r="D483" i="1"/>
  <c r="C483" i="1"/>
  <c r="D482" i="1"/>
  <c r="C482" i="1"/>
  <c r="D481" i="1"/>
  <c r="C481" i="1"/>
  <c r="D480" i="1"/>
  <c r="C480" i="1"/>
  <c r="D479" i="1"/>
  <c r="C479" i="1"/>
  <c r="D478" i="1"/>
  <c r="C478" i="1"/>
  <c r="D477" i="1"/>
  <c r="C477" i="1"/>
  <c r="D476" i="1"/>
  <c r="C476" i="1"/>
  <c r="D475" i="1"/>
  <c r="C475" i="1"/>
  <c r="D474" i="1"/>
  <c r="C474" i="1"/>
  <c r="D473" i="1"/>
  <c r="C473" i="1"/>
  <c r="D472" i="1"/>
  <c r="C472" i="1"/>
  <c r="D471" i="1"/>
  <c r="C471" i="1"/>
  <c r="D470" i="1"/>
  <c r="C470" i="1"/>
  <c r="D469" i="1"/>
  <c r="C469" i="1"/>
  <c r="D468" i="1"/>
  <c r="C468" i="1"/>
  <c r="D467" i="1"/>
  <c r="C467" i="1"/>
  <c r="D466" i="1"/>
  <c r="C466" i="1"/>
  <c r="D465" i="1"/>
  <c r="C465" i="1"/>
  <c r="D464" i="1"/>
  <c r="C464" i="1"/>
  <c r="D463" i="1"/>
  <c r="C463" i="1"/>
  <c r="D462" i="1"/>
  <c r="C462" i="1"/>
  <c r="D461" i="1"/>
  <c r="C461" i="1"/>
  <c r="D460" i="1"/>
  <c r="C460" i="1"/>
  <c r="D459" i="1"/>
  <c r="C459" i="1"/>
  <c r="D458" i="1"/>
  <c r="C458" i="1"/>
  <c r="D457" i="1"/>
  <c r="C457" i="1"/>
  <c r="D456" i="1"/>
  <c r="C456" i="1"/>
  <c r="D455" i="1"/>
  <c r="C455" i="1"/>
  <c r="D454" i="1"/>
  <c r="C454" i="1"/>
  <c r="D453" i="1"/>
  <c r="C453" i="1"/>
  <c r="D452" i="1"/>
  <c r="C452" i="1"/>
  <c r="D451" i="1"/>
  <c r="C451" i="1"/>
  <c r="D450" i="1"/>
  <c r="C450" i="1"/>
  <c r="D449" i="1"/>
  <c r="C449" i="1"/>
  <c r="D448" i="1"/>
  <c r="C448" i="1"/>
  <c r="D447" i="1"/>
  <c r="C447" i="1"/>
  <c r="D446" i="1"/>
  <c r="C446" i="1"/>
  <c r="D445" i="1"/>
  <c r="C445" i="1"/>
  <c r="D444" i="1"/>
  <c r="C444" i="1"/>
  <c r="D443" i="1"/>
  <c r="C443" i="1"/>
  <c r="D442" i="1"/>
  <c r="C442" i="1"/>
  <c r="D441" i="1"/>
  <c r="C441" i="1"/>
  <c r="D440" i="1"/>
  <c r="C440" i="1"/>
  <c r="D439" i="1"/>
  <c r="C439" i="1"/>
  <c r="D438" i="1"/>
  <c r="C438" i="1"/>
  <c r="D437" i="1"/>
  <c r="C437" i="1"/>
  <c r="D436" i="1"/>
  <c r="C436" i="1"/>
  <c r="D435" i="1"/>
  <c r="C435" i="1"/>
  <c r="D434" i="1"/>
  <c r="C434" i="1"/>
  <c r="D433" i="1"/>
  <c r="C433" i="1"/>
  <c r="D432" i="1"/>
  <c r="C432" i="1"/>
  <c r="D431" i="1"/>
  <c r="C431" i="1"/>
  <c r="D430" i="1"/>
  <c r="C430" i="1"/>
  <c r="D429" i="1"/>
  <c r="C429" i="1"/>
  <c r="D428" i="1"/>
  <c r="C428" i="1"/>
  <c r="D427" i="1"/>
  <c r="C427" i="1"/>
  <c r="D426" i="1"/>
  <c r="C426" i="1"/>
  <c r="D425" i="1"/>
  <c r="C425" i="1"/>
  <c r="D424" i="1"/>
  <c r="C424" i="1"/>
  <c r="D423" i="1"/>
  <c r="C423" i="1"/>
  <c r="D422" i="1"/>
  <c r="C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C204" i="1"/>
  <c r="E598" i="54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F12" i="93" s="1"/>
  <c r="F12" i="91"/>
  <c r="A206" i="1"/>
  <c r="A205" i="1"/>
  <c r="B20" i="91"/>
  <c r="A20" i="91"/>
  <c r="R20" i="91"/>
  <c r="S20" i="91"/>
  <c r="T20" i="91"/>
  <c r="U20" i="91" s="1"/>
  <c r="B5" i="91"/>
  <c r="B6" i="91" s="1"/>
  <c r="B7" i="91"/>
  <c r="B8" i="91"/>
  <c r="A5" i="91"/>
  <c r="A6" i="91"/>
  <c r="A7" i="91"/>
  <c r="A8" i="91"/>
  <c r="A9" i="91"/>
  <c r="A10" i="91"/>
  <c r="A11" i="91"/>
  <c r="A12" i="91"/>
  <c r="R12" i="91"/>
  <c r="U12" i="91" s="1"/>
  <c r="S12" i="91"/>
  <c r="T12" i="91"/>
  <c r="R5" i="91"/>
  <c r="U5" i="91" s="1"/>
  <c r="S5" i="91"/>
  <c r="T5" i="91"/>
  <c r="R6" i="91"/>
  <c r="U6" i="91"/>
  <c r="S6" i="91"/>
  <c r="T6" i="91"/>
  <c r="R7" i="91"/>
  <c r="S7" i="91"/>
  <c r="T7" i="91"/>
  <c r="R8" i="91"/>
  <c r="S8" i="91"/>
  <c r="T8" i="91"/>
  <c r="U8" i="91" s="1"/>
  <c r="R9" i="91"/>
  <c r="S9" i="91"/>
  <c r="U9" i="91" s="1"/>
  <c r="T9" i="91"/>
  <c r="R10" i="91"/>
  <c r="U10" i="91" s="1"/>
  <c r="S10" i="91"/>
  <c r="T10" i="91"/>
  <c r="R11" i="91"/>
  <c r="S11" i="91"/>
  <c r="T11" i="91"/>
  <c r="M12" i="91"/>
  <c r="G12" i="91" s="1"/>
  <c r="M5" i="91"/>
  <c r="M6" i="91"/>
  <c r="M7" i="91"/>
  <c r="C7" i="91" s="1"/>
  <c r="M8" i="91"/>
  <c r="M9" i="91"/>
  <c r="M11" i="91"/>
  <c r="M10" i="91"/>
  <c r="B20" i="93"/>
  <c r="A20" i="93"/>
  <c r="R20" i="93"/>
  <c r="S20" i="93"/>
  <c r="T20" i="93"/>
  <c r="U20" i="93"/>
  <c r="R12" i="93"/>
  <c r="S12" i="93"/>
  <c r="T12" i="93"/>
  <c r="M12" i="93"/>
  <c r="G12" i="93" s="1"/>
  <c r="B5" i="93"/>
  <c r="B6" i="93" s="1"/>
  <c r="B7" i="93"/>
  <c r="A5" i="93"/>
  <c r="A12" i="93"/>
  <c r="R11" i="93"/>
  <c r="S11" i="93"/>
  <c r="T11" i="93"/>
  <c r="M11" i="93"/>
  <c r="A11" i="93"/>
  <c r="R10" i="93"/>
  <c r="U10" i="93"/>
  <c r="S10" i="93"/>
  <c r="T10" i="93"/>
  <c r="M10" i="93"/>
  <c r="A10" i="93"/>
  <c r="R9" i="93"/>
  <c r="S9" i="93"/>
  <c r="T9" i="93"/>
  <c r="U9" i="93"/>
  <c r="M9" i="93"/>
  <c r="A9" i="93"/>
  <c r="R5" i="93"/>
  <c r="U5" i="93"/>
  <c r="S5" i="93"/>
  <c r="T5" i="93"/>
  <c r="A6" i="93"/>
  <c r="A7" i="93"/>
  <c r="A8" i="93"/>
  <c r="R6" i="93"/>
  <c r="S6" i="93"/>
  <c r="U6" i="93"/>
  <c r="T6" i="93"/>
  <c r="R7" i="93"/>
  <c r="S7" i="93"/>
  <c r="T7" i="93"/>
  <c r="R8" i="93"/>
  <c r="S8" i="93"/>
  <c r="T8" i="93"/>
  <c r="M5" i="93"/>
  <c r="M6" i="93"/>
  <c r="C6" i="93" s="1"/>
  <c r="M7" i="93"/>
  <c r="C7" i="93" s="1"/>
  <c r="F7" i="93" s="1"/>
  <c r="M8" i="93"/>
  <c r="B20" i="54"/>
  <c r="E20" i="54"/>
  <c r="D20" i="54"/>
  <c r="B5" i="54"/>
  <c r="B6" i="54" s="1"/>
  <c r="B7" i="54" s="1"/>
  <c r="B8" i="54" s="1"/>
  <c r="B9" i="54" s="1"/>
  <c r="B10" i="54" s="1"/>
  <c r="B11" i="54" s="1"/>
  <c r="B12" i="54" s="1"/>
  <c r="F7" i="54"/>
  <c r="E7" i="54"/>
  <c r="D7" i="54"/>
  <c r="F6" i="54"/>
  <c r="E6" i="54"/>
  <c r="D6" i="54"/>
  <c r="F5" i="54"/>
  <c r="E5" i="54"/>
  <c r="D5" i="54"/>
  <c r="B370" i="91"/>
  <c r="B202" i="91"/>
  <c r="U29" i="91"/>
  <c r="M20" i="91"/>
  <c r="G20" i="91" s="1"/>
  <c r="B371" i="91"/>
  <c r="B372" i="91" s="1"/>
  <c r="B91" i="93"/>
  <c r="B92" i="93" s="1"/>
  <c r="F69" i="54"/>
  <c r="B373" i="91"/>
  <c r="B93" i="93"/>
  <c r="B94" i="93"/>
  <c r="C117" i="93"/>
  <c r="F117" i="93" s="1"/>
  <c r="C381" i="91"/>
  <c r="C104" i="93"/>
  <c r="D104" i="93" s="1"/>
  <c r="C135" i="93"/>
  <c r="F135" i="93" s="1"/>
  <c r="C380" i="91"/>
  <c r="F380" i="91" s="1"/>
  <c r="C100" i="93"/>
  <c r="C382" i="91"/>
  <c r="D382" i="91" s="1"/>
  <c r="G102" i="93"/>
  <c r="B9" i="91"/>
  <c r="U109" i="91"/>
  <c r="U131" i="91"/>
  <c r="U133" i="91"/>
  <c r="U47" i="91"/>
  <c r="U130" i="91"/>
  <c r="C130" i="93"/>
  <c r="U112" i="93"/>
  <c r="U125" i="93"/>
  <c r="U131" i="93"/>
  <c r="U91" i="93"/>
  <c r="U99" i="93"/>
  <c r="U104" i="93"/>
  <c r="U113" i="93"/>
  <c r="U128" i="93"/>
  <c r="E389" i="91"/>
  <c r="G101" i="93"/>
  <c r="C384" i="91"/>
  <c r="D384" i="91" s="1"/>
  <c r="G133" i="93"/>
  <c r="G369" i="91"/>
  <c r="C20" i="91"/>
  <c r="C411" i="91"/>
  <c r="E411" i="91"/>
  <c r="G411" i="91"/>
  <c r="D7" i="93"/>
  <c r="G89" i="93"/>
  <c r="E95" i="93"/>
  <c r="D401" i="91"/>
  <c r="F101" i="93"/>
  <c r="C372" i="91"/>
  <c r="G372" i="91"/>
  <c r="G407" i="91"/>
  <c r="C407" i="91"/>
  <c r="E407" i="91" s="1"/>
  <c r="E133" i="93"/>
  <c r="E113" i="93"/>
  <c r="F113" i="93"/>
  <c r="C385" i="91"/>
  <c r="D385" i="91" s="1"/>
  <c r="G91" i="93"/>
  <c r="D102" i="93"/>
  <c r="G403" i="91"/>
  <c r="C403" i="91"/>
  <c r="C122" i="93"/>
  <c r="E122" i="93" s="1"/>
  <c r="G124" i="93"/>
  <c r="G40" i="1"/>
  <c r="F137" i="54" s="1"/>
  <c r="G367" i="91"/>
  <c r="C367" i="91"/>
  <c r="G88" i="93"/>
  <c r="C88" i="93"/>
  <c r="G115" i="93"/>
  <c r="C115" i="93"/>
  <c r="D115" i="93" s="1"/>
  <c r="E92" i="93"/>
  <c r="F371" i="91"/>
  <c r="D369" i="91"/>
  <c r="E403" i="91"/>
  <c r="F385" i="91"/>
  <c r="I232" i="91"/>
  <c r="H357" i="91"/>
  <c r="I349" i="91"/>
  <c r="H250" i="91"/>
  <c r="J149" i="91"/>
  <c r="L357" i="91"/>
  <c r="H44" i="93"/>
  <c r="L320" i="91"/>
  <c r="J66" i="91"/>
  <c r="H233" i="91"/>
  <c r="K367" i="91"/>
  <c r="H110" i="91"/>
  <c r="L87" i="93"/>
  <c r="H266" i="91"/>
  <c r="L6" i="91"/>
  <c r="H88" i="93"/>
  <c r="H68" i="93"/>
  <c r="L88" i="93"/>
  <c r="H6" i="91"/>
  <c r="H167" i="91"/>
  <c r="J242" i="91"/>
  <c r="I340" i="91"/>
  <c r="H191" i="91"/>
  <c r="H100" i="91"/>
  <c r="J75" i="91"/>
  <c r="H366" i="91"/>
  <c r="J276" i="91"/>
  <c r="I66" i="91"/>
  <c r="J348" i="91"/>
  <c r="K310" i="91"/>
  <c r="L158" i="91"/>
  <c r="H267" i="91"/>
  <c r="L6" i="93"/>
  <c r="L212" i="91"/>
  <c r="J7" i="91"/>
  <c r="J370" i="91"/>
  <c r="I158" i="91"/>
  <c r="L90" i="93"/>
  <c r="J366" i="91"/>
  <c r="I292" i="91"/>
  <c r="K109" i="91"/>
  <c r="J284" i="91"/>
  <c r="K340" i="91"/>
  <c r="L5" i="93"/>
  <c r="K92" i="91"/>
  <c r="I77" i="93"/>
  <c r="L141" i="91"/>
  <c r="L60" i="93"/>
  <c r="J258" i="91"/>
  <c r="I222" i="91"/>
  <c r="K93" i="93"/>
  <c r="J330" i="91"/>
  <c r="L366" i="91"/>
  <c r="I293" i="91"/>
  <c r="K28" i="93"/>
  <c r="L68" i="93"/>
  <c r="H230" i="91"/>
  <c r="J58" i="91"/>
  <c r="H258" i="91"/>
  <c r="L231" i="91"/>
  <c r="K149" i="91"/>
  <c r="I320" i="91"/>
  <c r="K233" i="91"/>
  <c r="J69" i="93"/>
  <c r="L84" i="91"/>
  <c r="H75" i="91"/>
  <c r="L268" i="91"/>
  <c r="J87" i="93"/>
  <c r="J232" i="91"/>
  <c r="J93" i="93"/>
  <c r="L250" i="91"/>
  <c r="H91" i="93"/>
  <c r="J358" i="91"/>
  <c r="I310" i="91"/>
  <c r="K167" i="91"/>
  <c r="I258" i="91"/>
  <c r="L94" i="93"/>
  <c r="J212" i="91"/>
  <c r="K84" i="91"/>
  <c r="H321" i="91"/>
  <c r="J233" i="91"/>
  <c r="K294" i="91"/>
  <c r="H74" i="91"/>
  <c r="I20" i="91"/>
  <c r="H77" i="93"/>
  <c r="H101" i="91"/>
  <c r="I358" i="91"/>
  <c r="K91" i="93"/>
  <c r="H293" i="91"/>
  <c r="K44" i="93"/>
  <c r="J175" i="91"/>
  <c r="J101" i="91"/>
  <c r="K241" i="91"/>
  <c r="H242" i="91"/>
  <c r="J294" i="91"/>
  <c r="H292" i="91"/>
  <c r="J250" i="91"/>
  <c r="L367" i="91"/>
  <c r="I101" i="91"/>
  <c r="I110" i="91"/>
  <c r="K212" i="91"/>
  <c r="L329" i="91"/>
  <c r="H52" i="93"/>
  <c r="I92" i="93"/>
  <c r="J6" i="91"/>
  <c r="J110" i="91"/>
  <c r="I76" i="91"/>
  <c r="K331" i="91"/>
  <c r="L101" i="91"/>
  <c r="K293" i="91"/>
  <c r="I7" i="91"/>
  <c r="K258" i="91"/>
  <c r="I367" i="91"/>
  <c r="J340" i="91"/>
  <c r="I368" i="91"/>
  <c r="I6" i="91"/>
  <c r="J191" i="91"/>
  <c r="J76" i="91"/>
  <c r="I68" i="93"/>
  <c r="J44" i="93"/>
  <c r="H284" i="91"/>
  <c r="L233" i="91"/>
  <c r="H9" i="91"/>
  <c r="L36" i="93"/>
  <c r="L167" i="91"/>
  <c r="I5" i="91"/>
  <c r="H109" i="91"/>
  <c r="K183" i="91"/>
  <c r="I78" i="93"/>
  <c r="K20" i="93"/>
  <c r="H319" i="91"/>
  <c r="L302" i="91"/>
  <c r="I86" i="93"/>
  <c r="K319" i="91"/>
  <c r="K332" i="91"/>
  <c r="L211" i="91"/>
  <c r="I183" i="91"/>
  <c r="H211" i="91"/>
  <c r="H158" i="91"/>
  <c r="J332" i="91"/>
  <c r="I230" i="91"/>
  <c r="K349" i="91"/>
  <c r="K58" i="91"/>
  <c r="K357" i="91"/>
  <c r="L77" i="93"/>
  <c r="J74" i="91"/>
  <c r="L78" i="93"/>
  <c r="I250" i="91"/>
  <c r="K221" i="91"/>
  <c r="K20" i="91"/>
  <c r="K141" i="91"/>
  <c r="J86" i="93"/>
  <c r="L332" i="91"/>
  <c r="I84" i="91"/>
  <c r="J9" i="91"/>
  <c r="K7" i="91"/>
  <c r="J220" i="91"/>
  <c r="I60" i="93"/>
  <c r="L110" i="91"/>
  <c r="K118" i="91"/>
  <c r="K371" i="91"/>
  <c r="I90" i="93"/>
  <c r="H318" i="91"/>
  <c r="I89" i="93"/>
  <c r="J266" i="91"/>
  <c r="K5" i="93"/>
  <c r="I100" i="91"/>
  <c r="H294" i="91"/>
  <c r="I93" i="93"/>
  <c r="L69" i="93"/>
  <c r="L44" i="93"/>
  <c r="L371" i="91"/>
  <c r="K373" i="91"/>
  <c r="J371" i="91"/>
  <c r="L321" i="91"/>
  <c r="J109" i="91"/>
  <c r="L372" i="91"/>
  <c r="K5" i="91"/>
  <c r="H92" i="93"/>
  <c r="I167" i="91"/>
  <c r="L284" i="91"/>
  <c r="H358" i="91"/>
  <c r="I58" i="91"/>
  <c r="K60" i="93"/>
  <c r="H90" i="93"/>
  <c r="J78" i="93"/>
  <c r="I157" i="91"/>
  <c r="L66" i="91"/>
  <c r="H20" i="93"/>
  <c r="H118" i="91"/>
  <c r="H157" i="91"/>
  <c r="L20" i="91"/>
  <c r="I44" i="93"/>
  <c r="I284" i="91"/>
  <c r="I175" i="91"/>
  <c r="L293" i="91"/>
  <c r="J100" i="91"/>
  <c r="L74" i="91"/>
  <c r="H276" i="91"/>
  <c r="I92" i="91"/>
  <c r="H92" i="91"/>
  <c r="H367" i="91"/>
  <c r="K232" i="91"/>
  <c r="H349" i="91"/>
  <c r="K330" i="91"/>
  <c r="I369" i="91"/>
  <c r="L349" i="91"/>
  <c r="L242" i="91"/>
  <c r="I242" i="91"/>
  <c r="K302" i="91"/>
  <c r="J310" i="91"/>
  <c r="K100" i="91"/>
  <c r="L20" i="93"/>
  <c r="L348" i="91"/>
  <c r="K166" i="91"/>
  <c r="K268" i="91"/>
  <c r="I8" i="91"/>
  <c r="H76" i="91"/>
  <c r="L58" i="91"/>
  <c r="I88" i="93"/>
  <c r="H7" i="93"/>
  <c r="I329" i="91"/>
  <c r="K266" i="91"/>
  <c r="K74" i="91"/>
  <c r="H348" i="91"/>
  <c r="K77" i="93"/>
  <c r="I69" i="93"/>
  <c r="I348" i="91"/>
  <c r="H241" i="91"/>
  <c r="H69" i="93"/>
  <c r="H60" i="93"/>
  <c r="J52" i="93"/>
  <c r="K320" i="91"/>
  <c r="I231" i="91"/>
  <c r="L5" i="91"/>
  <c r="J241" i="91"/>
  <c r="J167" i="91"/>
  <c r="J221" i="91"/>
  <c r="J28" i="93"/>
  <c r="L183" i="91"/>
  <c r="L52" i="93"/>
  <c r="L358" i="91"/>
  <c r="K66" i="91"/>
  <c r="J331" i="91"/>
  <c r="J6" i="93"/>
  <c r="J357" i="91"/>
  <c r="K175" i="91"/>
  <c r="L157" i="91"/>
  <c r="K250" i="91"/>
  <c r="I221" i="91"/>
  <c r="I28" i="93"/>
  <c r="J20" i="91"/>
  <c r="K366" i="91"/>
  <c r="K158" i="91"/>
  <c r="J231" i="91"/>
  <c r="L86" i="93"/>
  <c r="L28" i="93"/>
  <c r="K8" i="91"/>
  <c r="L318" i="91"/>
  <c r="H369" i="91"/>
  <c r="I319" i="91"/>
  <c r="L222" i="91"/>
  <c r="I6" i="93"/>
  <c r="H302" i="91"/>
  <c r="H221" i="91"/>
  <c r="K191" i="91"/>
  <c r="K110" i="91"/>
  <c r="L8" i="91"/>
  <c r="I36" i="93"/>
  <c r="K292" i="91"/>
  <c r="H66" i="91"/>
  <c r="K6" i="93"/>
  <c r="L75" i="91"/>
  <c r="K78" i="93"/>
  <c r="L220" i="91"/>
  <c r="H84" i="91"/>
  <c r="K86" i="93"/>
  <c r="J90" i="93"/>
  <c r="H5" i="91"/>
  <c r="L319" i="91"/>
  <c r="J84" i="91"/>
  <c r="L166" i="91"/>
  <c r="K89" i="93"/>
  <c r="H320" i="91"/>
  <c r="L241" i="91"/>
  <c r="L221" i="91"/>
  <c r="K52" i="93"/>
  <c r="I212" i="91"/>
  <c r="J166" i="91"/>
  <c r="I318" i="91"/>
  <c r="J88" i="93"/>
  <c r="L340" i="91"/>
  <c r="K358" i="91"/>
  <c r="J5" i="91"/>
  <c r="K101" i="91"/>
  <c r="J60" i="93"/>
  <c r="I166" i="91"/>
  <c r="K69" i="93"/>
  <c r="I74" i="91"/>
  <c r="I109" i="91"/>
  <c r="L100" i="91"/>
  <c r="I357" i="91"/>
  <c r="H149" i="91"/>
  <c r="K157" i="91"/>
  <c r="J8" i="91"/>
  <c r="L92" i="91"/>
  <c r="L9" i="91"/>
  <c r="K368" i="91"/>
  <c r="K88" i="93"/>
  <c r="J211" i="91"/>
  <c r="I149" i="91"/>
  <c r="H87" i="93"/>
  <c r="K370" i="91"/>
  <c r="L76" i="91"/>
  <c r="J157" i="91"/>
  <c r="I211" i="91"/>
  <c r="H78" i="93"/>
  <c r="L7" i="91"/>
  <c r="J368" i="91"/>
  <c r="H8" i="91"/>
  <c r="H222" i="91"/>
  <c r="L330" i="91"/>
  <c r="I5" i="93"/>
  <c r="L149" i="91"/>
  <c r="K329" i="91"/>
  <c r="H368" i="91"/>
  <c r="I141" i="91"/>
  <c r="H332" i="91"/>
  <c r="L370" i="91"/>
  <c r="J372" i="91"/>
  <c r="I52" i="93"/>
  <c r="H36" i="93"/>
  <c r="H340" i="91"/>
  <c r="J268" i="91"/>
  <c r="H175" i="91"/>
  <c r="I331" i="91"/>
  <c r="J321" i="91"/>
  <c r="I118" i="91"/>
  <c r="J92" i="91"/>
  <c r="H268" i="91"/>
  <c r="H329" i="91"/>
  <c r="J230" i="91"/>
  <c r="I266" i="91"/>
  <c r="J367" i="91"/>
  <c r="I75" i="91"/>
  <c r="K242" i="91"/>
  <c r="L368" i="91"/>
  <c r="K369" i="91"/>
  <c r="H89" i="93"/>
  <c r="J320" i="91"/>
  <c r="J302" i="91"/>
  <c r="L92" i="93"/>
  <c r="H331" i="91"/>
  <c r="I87" i="93"/>
  <c r="J89" i="93"/>
  <c r="H86" i="93"/>
  <c r="J92" i="93"/>
  <c r="J292" i="91"/>
  <c r="I20" i="93"/>
  <c r="L91" i="93"/>
  <c r="I191" i="91"/>
  <c r="L266" i="91"/>
  <c r="K68" i="93"/>
  <c r="L258" i="91"/>
  <c r="H141" i="91"/>
  <c r="H232" i="91"/>
  <c r="I302" i="91"/>
  <c r="L93" i="93"/>
  <c r="H371" i="91"/>
  <c r="H330" i="91"/>
  <c r="L310" i="91"/>
  <c r="H231" i="91"/>
  <c r="H166" i="91"/>
  <c r="J319" i="91"/>
  <c r="J318" i="91"/>
  <c r="K90" i="93"/>
  <c r="I330" i="91"/>
  <c r="K87" i="93"/>
  <c r="H58" i="91"/>
  <c r="I268" i="91"/>
  <c r="I267" i="91"/>
  <c r="I332" i="91"/>
  <c r="J91" i="93"/>
  <c r="J183" i="91"/>
  <c r="K372" i="91"/>
  <c r="J7" i="93"/>
  <c r="L175" i="91"/>
  <c r="K348" i="91"/>
  <c r="J141" i="91"/>
  <c r="H310" i="91"/>
  <c r="L191" i="91"/>
  <c r="H183" i="91"/>
  <c r="J77" i="93"/>
  <c r="I241" i="91"/>
  <c r="I276" i="91"/>
  <c r="K75" i="91"/>
  <c r="K92" i="93"/>
  <c r="K76" i="91"/>
  <c r="K220" i="91"/>
  <c r="L230" i="91"/>
  <c r="I233" i="91"/>
  <c r="J369" i="91"/>
  <c r="I91" i="93"/>
  <c r="I220" i="91"/>
  <c r="L369" i="91"/>
  <c r="K284" i="91"/>
  <c r="J68" i="93"/>
  <c r="J293" i="91"/>
  <c r="K321" i="91"/>
  <c r="J158" i="91"/>
  <c r="L109" i="91"/>
  <c r="J20" i="93"/>
  <c r="K318" i="91"/>
  <c r="J222" i="91"/>
  <c r="L276" i="91"/>
  <c r="L292" i="91"/>
  <c r="I94" i="93"/>
  <c r="L267" i="91"/>
  <c r="J349" i="91"/>
  <c r="I366" i="91"/>
  <c r="H6" i="93"/>
  <c r="H5" i="93"/>
  <c r="L331" i="91"/>
  <c r="K6" i="91"/>
  <c r="H220" i="91"/>
  <c r="K267" i="91"/>
  <c r="K222" i="91"/>
  <c r="J329" i="91"/>
  <c r="J94" i="93"/>
  <c r="J267" i="91"/>
  <c r="H93" i="93"/>
  <c r="H20" i="91"/>
  <c r="K231" i="91"/>
  <c r="H212" i="91"/>
  <c r="H370" i="91"/>
  <c r="L232" i="91"/>
  <c r="I321" i="91"/>
  <c r="L89" i="93"/>
  <c r="L7" i="93"/>
  <c r="K276" i="91"/>
  <c r="K230" i="91"/>
  <c r="I371" i="91"/>
  <c r="H28" i="93"/>
  <c r="K211" i="91"/>
  <c r="I373" i="91"/>
  <c r="I370" i="91"/>
  <c r="F89" i="93" l="1"/>
  <c r="E89" i="93"/>
  <c r="C128" i="93"/>
  <c r="D128" i="93" s="1"/>
  <c r="G110" i="93"/>
  <c r="C110" i="93"/>
  <c r="D110" i="93" s="1"/>
  <c r="G391" i="91"/>
  <c r="C391" i="91"/>
  <c r="E391" i="91" s="1"/>
  <c r="C131" i="93"/>
  <c r="G131" i="93"/>
  <c r="C93" i="93"/>
  <c r="E93" i="93" s="1"/>
  <c r="C393" i="91"/>
  <c r="C96" i="93"/>
  <c r="F96" i="93" s="1"/>
  <c r="G126" i="93"/>
  <c r="F387" i="91"/>
  <c r="G6" i="93"/>
  <c r="C400" i="91"/>
  <c r="G21" i="1"/>
  <c r="F563" i="54" s="1"/>
  <c r="G121" i="93"/>
  <c r="C121" i="93"/>
  <c r="E121" i="93" s="1"/>
  <c r="D135" i="93"/>
  <c r="E135" i="93"/>
  <c r="G148" i="1"/>
  <c r="F507" i="54" s="1"/>
  <c r="E115" i="93"/>
  <c r="F369" i="91"/>
  <c r="C412" i="91"/>
  <c r="E412" i="91" s="1"/>
  <c r="G107" i="93"/>
  <c r="C106" i="93"/>
  <c r="E106" i="93" s="1"/>
  <c r="E101" i="93"/>
  <c r="G376" i="91"/>
  <c r="D387" i="91"/>
  <c r="G394" i="91"/>
  <c r="G375" i="91"/>
  <c r="C386" i="91"/>
  <c r="F386" i="91" s="1"/>
  <c r="E367" i="91"/>
  <c r="F367" i="91"/>
  <c r="D367" i="91"/>
  <c r="F106" i="93"/>
  <c r="D106" i="93"/>
  <c r="E88" i="93"/>
  <c r="F88" i="93"/>
  <c r="E110" i="93"/>
  <c r="F110" i="93"/>
  <c r="B374" i="91"/>
  <c r="C5" i="93"/>
  <c r="G5" i="93"/>
  <c r="U7" i="93"/>
  <c r="U11" i="93"/>
  <c r="B8" i="93"/>
  <c r="E91" i="93"/>
  <c r="F91" i="93"/>
  <c r="D91" i="93"/>
  <c r="F411" i="91"/>
  <c r="D411" i="91"/>
  <c r="F20" i="91"/>
  <c r="D20" i="91"/>
  <c r="B203" i="91"/>
  <c r="G6" i="91"/>
  <c r="C6" i="91"/>
  <c r="D89" i="93"/>
  <c r="B10" i="91"/>
  <c r="B95" i="93"/>
  <c r="B130" i="91"/>
  <c r="B39" i="91"/>
  <c r="B30" i="91"/>
  <c r="F376" i="91"/>
  <c r="E376" i="91"/>
  <c r="U11" i="91"/>
  <c r="U7" i="91"/>
  <c r="U211" i="91"/>
  <c r="U220" i="91"/>
  <c r="U221" i="91"/>
  <c r="U97" i="93"/>
  <c r="U116" i="93"/>
  <c r="U92" i="93"/>
  <c r="C108" i="93"/>
  <c r="G108" i="93"/>
  <c r="U109" i="93"/>
  <c r="U117" i="93"/>
  <c r="U119" i="93"/>
  <c r="U120" i="93"/>
  <c r="U241" i="91"/>
  <c r="U250" i="91"/>
  <c r="U321" i="91"/>
  <c r="G7" i="91"/>
  <c r="U8" i="93"/>
  <c r="U12" i="93"/>
  <c r="U46" i="91"/>
  <c r="U48" i="91"/>
  <c r="U126" i="91"/>
  <c r="U158" i="91"/>
  <c r="U52" i="93"/>
  <c r="U183" i="91"/>
  <c r="G105" i="93"/>
  <c r="C105" i="93"/>
  <c r="D105" i="93" s="1"/>
  <c r="U50" i="91"/>
  <c r="U100" i="91"/>
  <c r="F92" i="93"/>
  <c r="D92" i="93"/>
  <c r="D107" i="93"/>
  <c r="F107" i="93"/>
  <c r="E107" i="93"/>
  <c r="E7" i="91"/>
  <c r="F7" i="91"/>
  <c r="D7" i="91"/>
  <c r="G86" i="93"/>
  <c r="C86" i="93"/>
  <c r="D86" i="93" s="1"/>
  <c r="G116" i="93"/>
  <c r="C116" i="93"/>
  <c r="E116" i="93" s="1"/>
  <c r="G129" i="93"/>
  <c r="C129" i="93"/>
  <c r="D129" i="93" s="1"/>
  <c r="C397" i="91"/>
  <c r="G397" i="91"/>
  <c r="E401" i="91"/>
  <c r="F401" i="91"/>
  <c r="C415" i="91"/>
  <c r="G415" i="91"/>
  <c r="G202" i="1"/>
  <c r="C99" i="93"/>
  <c r="E372" i="91"/>
  <c r="F372" i="91"/>
  <c r="C109" i="93"/>
  <c r="C114" i="93"/>
  <c r="F382" i="91"/>
  <c r="E382" i="91"/>
  <c r="C405" i="91"/>
  <c r="D405" i="91" s="1"/>
  <c r="G405" i="91"/>
  <c r="F115" i="93"/>
  <c r="D400" i="91"/>
  <c r="E117" i="93"/>
  <c r="D117" i="93"/>
  <c r="G92" i="1"/>
  <c r="F387" i="54" s="1"/>
  <c r="G165" i="1"/>
  <c r="G36" i="1"/>
  <c r="F86" i="54" s="1"/>
  <c r="G142" i="1"/>
  <c r="F395" i="54" s="1"/>
  <c r="G138" i="1"/>
  <c r="G127" i="1"/>
  <c r="F36" i="54" s="1"/>
  <c r="D126" i="93"/>
  <c r="F126" i="93"/>
  <c r="G387" i="91"/>
  <c r="D124" i="93"/>
  <c r="F124" i="93"/>
  <c r="E124" i="93"/>
  <c r="F374" i="91"/>
  <c r="D374" i="91"/>
  <c r="E374" i="91"/>
  <c r="F405" i="91"/>
  <c r="E405" i="91"/>
  <c r="D378" i="91"/>
  <c r="F378" i="91"/>
  <c r="E378" i="91"/>
  <c r="E5" i="93"/>
  <c r="D5" i="93"/>
  <c r="F5" i="93"/>
  <c r="F151" i="54"/>
  <c r="E20" i="91"/>
  <c r="E385" i="91"/>
  <c r="D391" i="91"/>
  <c r="D93" i="93"/>
  <c r="E371" i="91"/>
  <c r="G144" i="1"/>
  <c r="C398" i="91"/>
  <c r="G157" i="1"/>
  <c r="G150" i="1"/>
  <c r="G63" i="1"/>
  <c r="F290" i="54" s="1"/>
  <c r="G85" i="1"/>
  <c r="G74" i="1"/>
  <c r="F567" i="54" s="1"/>
  <c r="G87" i="1"/>
  <c r="G15" i="1"/>
  <c r="F600" i="54" s="1"/>
  <c r="G130" i="1"/>
  <c r="F38" i="54" s="1"/>
  <c r="G89" i="1"/>
  <c r="F405" i="54" s="1"/>
  <c r="D372" i="91"/>
  <c r="D380" i="91"/>
  <c r="F95" i="93"/>
  <c r="E7" i="93"/>
  <c r="G371" i="91"/>
  <c r="G7" i="93"/>
  <c r="C366" i="91"/>
  <c r="E129" i="93"/>
  <c r="F391" i="91"/>
  <c r="F93" i="93"/>
  <c r="G413" i="91"/>
  <c r="C408" i="91"/>
  <c r="G112" i="1"/>
  <c r="F343" i="54" s="1"/>
  <c r="G98" i="1"/>
  <c r="G66" i="1"/>
  <c r="G151" i="1"/>
  <c r="G109" i="1"/>
  <c r="F122" i="54" s="1"/>
  <c r="G34" i="1"/>
  <c r="G192" i="1"/>
  <c r="G14" i="1"/>
  <c r="F601" i="54" s="1"/>
  <c r="G154" i="1"/>
  <c r="E380" i="91"/>
  <c r="G374" i="91"/>
  <c r="C87" i="93"/>
  <c r="C383" i="91"/>
  <c r="E383" i="91" s="1"/>
  <c r="G378" i="91"/>
  <c r="D88" i="93"/>
  <c r="G32" i="1"/>
  <c r="F385" i="54" s="1"/>
  <c r="G41" i="1"/>
  <c r="G29" i="1"/>
  <c r="G190" i="1"/>
  <c r="F229" i="54" s="1"/>
  <c r="G104" i="1"/>
  <c r="F206" i="54" s="1"/>
  <c r="G50" i="1"/>
  <c r="F98" i="54" s="1"/>
  <c r="G156" i="1"/>
  <c r="G95" i="1"/>
  <c r="G20" i="1"/>
  <c r="F82" i="54" s="1"/>
  <c r="G377" i="91"/>
  <c r="E104" i="93"/>
  <c r="F395" i="91"/>
  <c r="D130" i="93"/>
  <c r="E130" i="93"/>
  <c r="F130" i="93"/>
  <c r="F103" i="93"/>
  <c r="E103" i="93"/>
  <c r="D121" i="93"/>
  <c r="F121" i="93"/>
  <c r="E381" i="91"/>
  <c r="D381" i="91"/>
  <c r="F381" i="91"/>
  <c r="C112" i="93"/>
  <c r="G112" i="93"/>
  <c r="F118" i="93"/>
  <c r="E118" i="93"/>
  <c r="D118" i="93"/>
  <c r="G132" i="93"/>
  <c r="C132" i="93"/>
  <c r="G402" i="91"/>
  <c r="C402" i="91"/>
  <c r="D408" i="91"/>
  <c r="E413" i="91"/>
  <c r="D386" i="91"/>
  <c r="E386" i="91"/>
  <c r="D6" i="93"/>
  <c r="F6" i="93"/>
  <c r="E6" i="93"/>
  <c r="G106" i="1"/>
  <c r="G57" i="1"/>
  <c r="F564" i="54" s="1"/>
  <c r="G103" i="1"/>
  <c r="G48" i="1"/>
  <c r="F565" i="54" s="1"/>
  <c r="G124" i="1"/>
  <c r="G100" i="1"/>
  <c r="G12" i="1"/>
  <c r="F599" i="54" s="1"/>
  <c r="G45" i="1"/>
  <c r="F320" i="54" s="1"/>
  <c r="G134" i="1"/>
  <c r="F292" i="54" s="1"/>
  <c r="G64" i="1"/>
  <c r="F584" i="54" s="1"/>
  <c r="G42" i="1"/>
  <c r="F107" i="54" s="1"/>
  <c r="G61" i="1"/>
  <c r="G94" i="1"/>
  <c r="G58" i="1"/>
  <c r="F167" i="54" s="1"/>
  <c r="G131" i="1"/>
  <c r="G183" i="1"/>
  <c r="F597" i="54" s="1"/>
  <c r="G18" i="1"/>
  <c r="F306" i="54" s="1"/>
  <c r="G199" i="1"/>
  <c r="G178" i="1"/>
  <c r="G77" i="1"/>
  <c r="G105" i="1"/>
  <c r="F194" i="54" s="1"/>
  <c r="G122" i="1"/>
  <c r="G16" i="1"/>
  <c r="G184" i="1"/>
  <c r="G80" i="1"/>
  <c r="F495" i="54" s="1"/>
  <c r="G11" i="1"/>
  <c r="G203" i="1"/>
  <c r="F530" i="54" s="1"/>
  <c r="G147" i="1"/>
  <c r="F228" i="54" s="1"/>
  <c r="G118" i="1"/>
  <c r="G196" i="1"/>
  <c r="G186" i="1"/>
  <c r="F210" i="54" s="1"/>
  <c r="G46" i="1"/>
  <c r="F140" i="54" s="1"/>
  <c r="G177" i="1"/>
  <c r="G54" i="1"/>
  <c r="F353" i="54" s="1"/>
  <c r="G33" i="1"/>
  <c r="G99" i="1"/>
  <c r="G136" i="1"/>
  <c r="F375" i="54" s="1"/>
  <c r="G102" i="1"/>
  <c r="G86" i="1"/>
  <c r="G121" i="1"/>
  <c r="F602" i="54" s="1"/>
  <c r="G96" i="1"/>
  <c r="G120" i="1"/>
  <c r="G31" i="1"/>
  <c r="G78" i="1"/>
  <c r="G75" i="1"/>
  <c r="F569" i="54" s="1"/>
  <c r="G140" i="1"/>
  <c r="G111" i="1"/>
  <c r="F110" i="54" s="1"/>
  <c r="G195" i="1"/>
  <c r="G126" i="1"/>
  <c r="F580" i="54" s="1"/>
  <c r="G119" i="1"/>
  <c r="G182" i="1"/>
  <c r="G59" i="1"/>
  <c r="F57" i="54" s="1"/>
  <c r="G113" i="1"/>
  <c r="G191" i="1"/>
  <c r="F561" i="54" s="1"/>
  <c r="G201" i="1"/>
  <c r="F394" i="54" s="1"/>
  <c r="G3" i="1"/>
  <c r="G68" i="1"/>
  <c r="G52" i="1"/>
  <c r="G162" i="1"/>
  <c r="G139" i="1"/>
  <c r="F566" i="54" s="1"/>
  <c r="G180" i="1"/>
  <c r="F440" i="54" s="1"/>
  <c r="G26" i="1"/>
  <c r="G164" i="1"/>
  <c r="G73" i="1"/>
  <c r="F388" i="54" s="1"/>
  <c r="G51" i="1"/>
  <c r="F149" i="54" s="1"/>
  <c r="G170" i="1"/>
  <c r="G128" i="1"/>
  <c r="F241" i="54" s="1"/>
  <c r="G188" i="1"/>
  <c r="G153" i="1"/>
  <c r="G132" i="1"/>
  <c r="F604" i="54" s="1"/>
  <c r="G90" i="1"/>
  <c r="G97" i="1"/>
  <c r="F318" i="54" s="1"/>
  <c r="G145" i="1"/>
  <c r="F181" i="54" s="1"/>
  <c r="G70" i="1"/>
  <c r="F139" i="54" s="1"/>
  <c r="G125" i="1"/>
  <c r="F304" i="54" s="1"/>
  <c r="G19" i="1"/>
  <c r="G133" i="1"/>
  <c r="G185" i="1"/>
  <c r="G38" i="1"/>
  <c r="F332" i="54" s="1"/>
  <c r="G25" i="1"/>
  <c r="F595" i="54" s="1"/>
  <c r="G187" i="1"/>
  <c r="F96" i="54" s="1"/>
  <c r="G91" i="1"/>
  <c r="F384" i="54" s="1"/>
  <c r="G117" i="1"/>
  <c r="F596" i="54" s="1"/>
  <c r="G200" i="1"/>
  <c r="F108" i="54" s="1"/>
  <c r="G7" i="1"/>
  <c r="G179" i="1"/>
  <c r="G108" i="1"/>
  <c r="F291" i="54" s="1"/>
  <c r="G163" i="1"/>
  <c r="G88" i="1"/>
  <c r="G107" i="1"/>
  <c r="G149" i="1"/>
  <c r="G47" i="1"/>
  <c r="F587" i="54" s="1"/>
  <c r="G60" i="1"/>
  <c r="G65" i="1"/>
  <c r="F393" i="54" s="1"/>
  <c r="G101" i="1"/>
  <c r="F396" i="54" s="1"/>
  <c r="G49" i="1"/>
  <c r="G204" i="1"/>
  <c r="F598" i="54" s="1"/>
  <c r="G69" i="1"/>
  <c r="G8" i="1"/>
  <c r="G17" i="1"/>
  <c r="G35" i="1"/>
  <c r="G152" i="1"/>
  <c r="F39" i="54" s="1"/>
  <c r="G137" i="1"/>
  <c r="F568" i="54" s="1"/>
  <c r="G129" i="1"/>
  <c r="F351" i="54" s="1"/>
  <c r="G22" i="1"/>
  <c r="G146" i="1"/>
  <c r="F136" i="54" s="1"/>
  <c r="G110" i="1"/>
  <c r="G55" i="1"/>
  <c r="F95" i="54" s="1"/>
  <c r="G23" i="1"/>
  <c r="F392" i="54" s="1"/>
  <c r="G76" i="1"/>
  <c r="G81" i="1"/>
  <c r="G82" i="1"/>
  <c r="G135" i="1"/>
  <c r="G2" i="1"/>
  <c r="G6" i="1"/>
  <c r="F583" i="54" s="1"/>
  <c r="C127" i="93"/>
  <c r="G127" i="93"/>
  <c r="C399" i="91"/>
  <c r="G399" i="91"/>
  <c r="F413" i="91"/>
  <c r="F105" i="93"/>
  <c r="E6" i="91"/>
  <c r="F6" i="91"/>
  <c r="D6" i="91"/>
  <c r="C90" i="93"/>
  <c r="G5" i="91"/>
  <c r="C5" i="91"/>
  <c r="G94" i="93"/>
  <c r="C94" i="93"/>
  <c r="C125" i="93"/>
  <c r="G125" i="93"/>
  <c r="D133" i="93"/>
  <c r="F133" i="93"/>
  <c r="C379" i="91"/>
  <c r="G379" i="91"/>
  <c r="F397" i="91"/>
  <c r="D397" i="91"/>
  <c r="E397" i="91"/>
  <c r="C406" i="91"/>
  <c r="F406" i="91" s="1"/>
  <c r="G406" i="91"/>
  <c r="E105" i="93"/>
  <c r="F100" i="93"/>
  <c r="D100" i="93"/>
  <c r="C97" i="93"/>
  <c r="G97" i="93"/>
  <c r="E102" i="93"/>
  <c r="F102" i="93"/>
  <c r="F131" i="93"/>
  <c r="D131" i="93"/>
  <c r="E131" i="93"/>
  <c r="G368" i="91"/>
  <c r="C368" i="91"/>
  <c r="G373" i="91"/>
  <c r="C373" i="91"/>
  <c r="D373" i="91" s="1"/>
  <c r="F377" i="91"/>
  <c r="D377" i="91"/>
  <c r="G388" i="91"/>
  <c r="C388" i="91"/>
  <c r="D415" i="91"/>
  <c r="F415" i="91"/>
  <c r="E415" i="91"/>
  <c r="G92" i="93"/>
  <c r="G95" i="93"/>
  <c r="G98" i="93"/>
  <c r="G389" i="91"/>
  <c r="G401" i="91"/>
  <c r="C404" i="91"/>
  <c r="F37" i="54"/>
  <c r="F197" i="54"/>
  <c r="F81" i="54"/>
  <c r="F438" i="54"/>
  <c r="F624" i="54"/>
  <c r="F20" i="54"/>
  <c r="F439" i="54"/>
  <c r="F627" i="54"/>
  <c r="F412" i="91"/>
  <c r="D412" i="91"/>
  <c r="D403" i="91"/>
  <c r="F403" i="91"/>
  <c r="E128" i="93"/>
  <c r="F128" i="93"/>
  <c r="D96" i="93"/>
  <c r="E96" i="93"/>
  <c r="F276" i="54"/>
  <c r="F425" i="54"/>
  <c r="D122" i="93"/>
  <c r="F122" i="93"/>
  <c r="F407" i="91"/>
  <c r="D407" i="91"/>
  <c r="F384" i="91"/>
  <c r="E384" i="91"/>
  <c r="G134" i="93"/>
  <c r="C134" i="93"/>
  <c r="G392" i="91"/>
  <c r="C392" i="91"/>
  <c r="G414" i="91"/>
  <c r="C414" i="91"/>
  <c r="D383" i="91"/>
  <c r="F383" i="91"/>
  <c r="D98" i="93"/>
  <c r="F98" i="93"/>
  <c r="E98" i="93"/>
  <c r="G119" i="93"/>
  <c r="C119" i="93"/>
  <c r="C123" i="93"/>
  <c r="G123" i="93"/>
  <c r="G370" i="91"/>
  <c r="C370" i="91"/>
  <c r="D389" i="91"/>
  <c r="F389" i="91"/>
  <c r="C396" i="91"/>
  <c r="G396" i="91"/>
  <c r="E406" i="91"/>
  <c r="C409" i="91"/>
  <c r="G120" i="93"/>
  <c r="C120" i="93"/>
  <c r="C390" i="91"/>
  <c r="G390" i="91"/>
  <c r="G410" i="91"/>
  <c r="C410" i="91"/>
  <c r="D394" i="91"/>
  <c r="E394" i="91"/>
  <c r="F394" i="91"/>
  <c r="G111" i="93"/>
  <c r="C111" i="93"/>
  <c r="E375" i="91"/>
  <c r="D375" i="91"/>
  <c r="F375" i="91"/>
  <c r="E100" i="93"/>
  <c r="D103" i="93"/>
  <c r="F104" i="93"/>
  <c r="D395" i="91"/>
  <c r="H372" i="91"/>
  <c r="H28" i="91"/>
  <c r="L118" i="91"/>
  <c r="M167" i="91"/>
  <c r="L201" i="91"/>
  <c r="I199" i="91"/>
  <c r="J202" i="91"/>
  <c r="L200" i="91"/>
  <c r="K201" i="91"/>
  <c r="L294" i="91"/>
  <c r="H7" i="91"/>
  <c r="M330" i="91"/>
  <c r="M28" i="93"/>
  <c r="M250" i="91"/>
  <c r="M267" i="91"/>
  <c r="M92" i="91"/>
  <c r="M20" i="93"/>
  <c r="M84" i="91"/>
  <c r="M348" i="91"/>
  <c r="I202" i="91"/>
  <c r="M211" i="91"/>
  <c r="M220" i="91"/>
  <c r="M276" i="91"/>
  <c r="M74" i="91"/>
  <c r="M319" i="91"/>
  <c r="M141" i="91"/>
  <c r="H94" i="93"/>
  <c r="M284" i="91"/>
  <c r="M158" i="91"/>
  <c r="K36" i="93"/>
  <c r="K28" i="91"/>
  <c r="H373" i="91"/>
  <c r="L199" i="91"/>
  <c r="J201" i="91"/>
  <c r="M212" i="91"/>
  <c r="M100" i="91"/>
  <c r="M332" i="91"/>
  <c r="M302" i="91"/>
  <c r="M241" i="91"/>
  <c r="M320" i="91"/>
  <c r="M233" i="91"/>
  <c r="M222" i="91"/>
  <c r="I294" i="91"/>
  <c r="M310" i="91"/>
  <c r="H200" i="91"/>
  <c r="I200" i="91"/>
  <c r="K199" i="91"/>
  <c r="M230" i="91"/>
  <c r="M68" i="93"/>
  <c r="M78" i="93"/>
  <c r="M149" i="91"/>
  <c r="M52" i="93"/>
  <c r="K7" i="93"/>
  <c r="I28" i="91"/>
  <c r="L28" i="91"/>
  <c r="M349" i="91"/>
  <c r="I7" i="93"/>
  <c r="K202" i="91"/>
  <c r="I201" i="91"/>
  <c r="K200" i="91"/>
  <c r="L202" i="91"/>
  <c r="H201" i="91"/>
  <c r="H29" i="91"/>
  <c r="M293" i="91"/>
  <c r="M331" i="91"/>
  <c r="M110" i="91"/>
  <c r="M318" i="91"/>
  <c r="M242" i="91"/>
  <c r="M294" i="91"/>
  <c r="M66" i="91"/>
  <c r="M109" i="91"/>
  <c r="L373" i="91"/>
  <c r="J5" i="93"/>
  <c r="M357" i="91"/>
  <c r="M191" i="91"/>
  <c r="M44" i="93"/>
  <c r="M76" i="91"/>
  <c r="M36" i="93"/>
  <c r="J373" i="91"/>
  <c r="M266" i="91"/>
  <c r="M118" i="91"/>
  <c r="M175" i="91"/>
  <c r="I29" i="91"/>
  <c r="K94" i="93"/>
  <c r="J28" i="91"/>
  <c r="J29" i="91"/>
  <c r="M340" i="91"/>
  <c r="I9" i="91"/>
  <c r="J199" i="91"/>
  <c r="J200" i="91"/>
  <c r="H199" i="91"/>
  <c r="H202" i="91"/>
  <c r="I372" i="91"/>
  <c r="J118" i="91"/>
  <c r="M358" i="91"/>
  <c r="M231" i="91"/>
  <c r="M58" i="91"/>
  <c r="M77" i="93"/>
  <c r="M183" i="91"/>
  <c r="M101" i="91"/>
  <c r="M166" i="91"/>
  <c r="M329" i="91"/>
  <c r="K9" i="91"/>
  <c r="M60" i="93"/>
  <c r="M69" i="93"/>
  <c r="M268" i="91"/>
  <c r="M157" i="91"/>
  <c r="M258" i="91"/>
  <c r="M232" i="91"/>
  <c r="J36" i="93"/>
  <c r="M321" i="91"/>
  <c r="M221" i="91"/>
  <c r="L29" i="91"/>
  <c r="M75" i="91"/>
  <c r="K29" i="91"/>
  <c r="M292" i="91"/>
  <c r="D406" i="91" l="1"/>
  <c r="F400" i="91"/>
  <c r="E400" i="91"/>
  <c r="F393" i="91"/>
  <c r="E393" i="91"/>
  <c r="D393" i="91"/>
  <c r="B96" i="93"/>
  <c r="B9" i="93"/>
  <c r="F482" i="54"/>
  <c r="F441" i="54"/>
  <c r="B40" i="91"/>
  <c r="B131" i="91"/>
  <c r="B11" i="91"/>
  <c r="F540" i="54"/>
  <c r="F264" i="54"/>
  <c r="D108" i="93"/>
  <c r="E108" i="93"/>
  <c r="F108" i="93"/>
  <c r="B375" i="91"/>
  <c r="E114" i="93"/>
  <c r="F114" i="93"/>
  <c r="E99" i="93"/>
  <c r="F99" i="93"/>
  <c r="D99" i="93"/>
  <c r="F129" i="93"/>
  <c r="F109" i="93"/>
  <c r="D109" i="93"/>
  <c r="E109" i="93"/>
  <c r="F613" i="54"/>
  <c r="F472" i="54"/>
  <c r="F86" i="93"/>
  <c r="D116" i="93"/>
  <c r="F116" i="93"/>
  <c r="E86" i="93"/>
  <c r="D114" i="93"/>
  <c r="F252" i="54"/>
  <c r="F352" i="54"/>
  <c r="F209" i="54"/>
  <c r="F230" i="54"/>
  <c r="F109" i="54"/>
  <c r="F87" i="93"/>
  <c r="D87" i="93"/>
  <c r="E87" i="93"/>
  <c r="F408" i="91"/>
  <c r="E408" i="91"/>
  <c r="F220" i="54"/>
  <c r="F124" i="54"/>
  <c r="F361" i="54"/>
  <c r="F314" i="54"/>
  <c r="F528" i="54"/>
  <c r="F366" i="91"/>
  <c r="D366" i="91"/>
  <c r="E366" i="91"/>
  <c r="F207" i="54"/>
  <c r="F303" i="54"/>
  <c r="E398" i="91"/>
  <c r="F398" i="91"/>
  <c r="D398" i="91"/>
  <c r="F362" i="54"/>
  <c r="F319" i="54"/>
  <c r="F125" i="54"/>
  <c r="F518" i="54"/>
  <c r="D404" i="91"/>
  <c r="F404" i="91"/>
  <c r="E404" i="91"/>
  <c r="D388" i="91"/>
  <c r="E388" i="91"/>
  <c r="F388" i="91"/>
  <c r="E373" i="91"/>
  <c r="F373" i="91"/>
  <c r="E379" i="91"/>
  <c r="D379" i="91"/>
  <c r="F379" i="91"/>
  <c r="E125" i="93"/>
  <c r="D125" i="93"/>
  <c r="F125" i="93"/>
  <c r="D399" i="91"/>
  <c r="E399" i="91"/>
  <c r="F399" i="91"/>
  <c r="F626" i="54"/>
  <c r="F47" i="54"/>
  <c r="F450" i="54"/>
  <c r="F481" i="54"/>
  <c r="F262" i="54"/>
  <c r="F293" i="54"/>
  <c r="F504" i="54"/>
  <c r="F463" i="54"/>
  <c r="F198" i="54"/>
  <c r="F614" i="54"/>
  <c r="F460" i="54"/>
  <c r="F251" i="54"/>
  <c r="F163" i="54"/>
  <c r="F541" i="54"/>
  <c r="F413" i="54"/>
  <c r="F218" i="54"/>
  <c r="F316" i="54"/>
  <c r="F182" i="54"/>
  <c r="F483" i="54"/>
  <c r="F265" i="54"/>
  <c r="F97" i="54"/>
  <c r="F208" i="54"/>
  <c r="F305" i="54"/>
  <c r="F509" i="54"/>
  <c r="F135" i="54"/>
  <c r="F195" i="54"/>
  <c r="E94" i="93"/>
  <c r="D94" i="93"/>
  <c r="F94" i="93"/>
  <c r="F90" i="93"/>
  <c r="E90" i="93"/>
  <c r="D90" i="93"/>
  <c r="F461" i="54"/>
  <c r="F196" i="54"/>
  <c r="F615" i="54"/>
  <c r="F138" i="54"/>
  <c r="F529" i="54"/>
  <c r="F315" i="54"/>
  <c r="F342" i="54"/>
  <c r="F506" i="54"/>
  <c r="F532" i="54"/>
  <c r="F317" i="54"/>
  <c r="F494" i="54"/>
  <c r="F329" i="54"/>
  <c r="F452" i="54"/>
  <c r="F84" i="54"/>
  <c r="F365" i="54"/>
  <c r="F123" i="54"/>
  <c r="F219" i="54"/>
  <c r="F330" i="54"/>
  <c r="F106" i="54"/>
  <c r="F173" i="54"/>
  <c r="F72" i="54"/>
  <c r="F508" i="54"/>
  <c r="F302" i="54"/>
  <c r="F578" i="54"/>
  <c r="F517" i="54"/>
  <c r="F427" i="54"/>
  <c r="F277" i="54"/>
  <c r="F165" i="54"/>
  <c r="F58" i="54"/>
  <c r="F544" i="54"/>
  <c r="F376" i="54"/>
  <c r="E402" i="91"/>
  <c r="D402" i="91"/>
  <c r="F402" i="91"/>
  <c r="F112" i="93"/>
  <c r="D112" i="93"/>
  <c r="E112" i="93"/>
  <c r="E368" i="91"/>
  <c r="D368" i="91"/>
  <c r="F368" i="91"/>
  <c r="E97" i="93"/>
  <c r="F97" i="93"/>
  <c r="D97" i="93"/>
  <c r="F127" i="93"/>
  <c r="D127" i="93"/>
  <c r="E127" i="93"/>
  <c r="F166" i="54"/>
  <c r="F416" i="54"/>
  <c r="F242" i="54"/>
  <c r="F492" i="54"/>
  <c r="F185" i="54"/>
  <c r="F484" i="54"/>
  <c r="F267" i="54"/>
  <c r="F254" i="54"/>
  <c r="F462" i="54"/>
  <c r="F253" i="54"/>
  <c r="F473" i="54"/>
  <c r="F542" i="54"/>
  <c r="F426" i="54"/>
  <c r="F68" i="54"/>
  <c r="F275" i="54"/>
  <c r="F623" i="54"/>
  <c r="F80" i="54"/>
  <c r="F363" i="54"/>
  <c r="F449" i="54"/>
  <c r="E5" i="91"/>
  <c r="D5" i="91"/>
  <c r="F5" i="91"/>
  <c r="F112" i="54"/>
  <c r="F553" i="54"/>
  <c r="F496" i="54"/>
  <c r="F301" i="54"/>
  <c r="F505" i="54"/>
  <c r="F373" i="54"/>
  <c r="F141" i="54"/>
  <c r="F531" i="54"/>
  <c r="F121" i="54"/>
  <c r="F562" i="54"/>
  <c r="F386" i="54"/>
  <c r="F520" i="54"/>
  <c r="F127" i="54"/>
  <c r="F263" i="54"/>
  <c r="F183" i="54"/>
  <c r="F429" i="54"/>
  <c r="F172" i="54"/>
  <c r="F83" i="54"/>
  <c r="F625" i="54"/>
  <c r="F451" i="54"/>
  <c r="F193" i="54"/>
  <c r="F471" i="54"/>
  <c r="F612" i="54"/>
  <c r="F132" i="93"/>
  <c r="D132" i="93"/>
  <c r="E132" i="93"/>
  <c r="D111" i="93"/>
  <c r="F111" i="93"/>
  <c r="E111" i="93"/>
  <c r="E390" i="91"/>
  <c r="F390" i="91"/>
  <c r="D390" i="91"/>
  <c r="E123" i="93"/>
  <c r="F123" i="93"/>
  <c r="D123" i="93"/>
  <c r="E414" i="91"/>
  <c r="D414" i="91"/>
  <c r="F414" i="91"/>
  <c r="F134" i="93"/>
  <c r="D134" i="93"/>
  <c r="E134" i="93"/>
  <c r="D410" i="91"/>
  <c r="E410" i="91"/>
  <c r="F410" i="91"/>
  <c r="F120" i="93"/>
  <c r="E120" i="93"/>
  <c r="D120" i="93"/>
  <c r="F409" i="91"/>
  <c r="D409" i="91"/>
  <c r="E409" i="91"/>
  <c r="E370" i="91"/>
  <c r="F370" i="91"/>
  <c r="D370" i="91"/>
  <c r="F119" i="93"/>
  <c r="E119" i="93"/>
  <c r="D119" i="93"/>
  <c r="E396" i="91"/>
  <c r="D396" i="91"/>
  <c r="F396" i="91"/>
  <c r="F392" i="91"/>
  <c r="E392" i="91"/>
  <c r="D392" i="91"/>
  <c r="L203" i="91"/>
  <c r="G318" i="91"/>
  <c r="C268" i="91"/>
  <c r="C212" i="91"/>
  <c r="C36" i="93"/>
  <c r="C109" i="91"/>
  <c r="C78" i="93"/>
  <c r="C110" i="91"/>
  <c r="G166" i="91"/>
  <c r="H30" i="91"/>
  <c r="M29" i="91"/>
  <c r="L8" i="93"/>
  <c r="I203" i="91"/>
  <c r="G78" i="93"/>
  <c r="G211" i="91"/>
  <c r="G340" i="91"/>
  <c r="C292" i="91"/>
  <c r="G52" i="93"/>
  <c r="G75" i="91"/>
  <c r="G74" i="91"/>
  <c r="C58" i="91"/>
  <c r="M28" i="91"/>
  <c r="I10" i="91"/>
  <c r="G68" i="93"/>
  <c r="G141" i="91"/>
  <c r="C191" i="91"/>
  <c r="G267" i="91"/>
  <c r="G231" i="91"/>
  <c r="G66" i="91"/>
  <c r="G294" i="91"/>
  <c r="C329" i="91"/>
  <c r="G222" i="91"/>
  <c r="C66" i="91"/>
  <c r="G242" i="91"/>
  <c r="C330" i="91"/>
  <c r="C68" i="93"/>
  <c r="C302" i="91"/>
  <c r="C52" i="93"/>
  <c r="G212" i="91"/>
  <c r="K203" i="91"/>
  <c r="G167" i="91"/>
  <c r="G241" i="91"/>
  <c r="G157" i="91"/>
  <c r="C331" i="91"/>
  <c r="G320" i="91"/>
  <c r="C332" i="91"/>
  <c r="G284" i="91"/>
  <c r="C358" i="91"/>
  <c r="J8" i="93"/>
  <c r="K374" i="91"/>
  <c r="G183" i="91"/>
  <c r="G319" i="91"/>
  <c r="C100" i="91"/>
  <c r="J374" i="91"/>
  <c r="G36" i="93"/>
  <c r="I374" i="91"/>
  <c r="G221" i="91"/>
  <c r="C28" i="93"/>
  <c r="C293" i="91"/>
  <c r="H374" i="91"/>
  <c r="C357" i="91"/>
  <c r="C241" i="91"/>
  <c r="M200" i="91"/>
  <c r="H10" i="91"/>
  <c r="I30" i="91"/>
  <c r="C222" i="91"/>
  <c r="C167" i="91"/>
  <c r="G329" i="91"/>
  <c r="C232" i="91"/>
  <c r="C166" i="91"/>
  <c r="G76" i="91"/>
  <c r="C266" i="91"/>
  <c r="C231" i="91"/>
  <c r="H95" i="93"/>
  <c r="H203" i="91"/>
  <c r="C92" i="91"/>
  <c r="G292" i="91"/>
  <c r="C220" i="91"/>
  <c r="C318" i="91"/>
  <c r="G100" i="91"/>
  <c r="C258" i="91"/>
  <c r="C157" i="91"/>
  <c r="G349" i="91"/>
  <c r="G348" i="91"/>
  <c r="G258" i="91"/>
  <c r="G77" i="93"/>
  <c r="G310" i="91"/>
  <c r="C233" i="91"/>
  <c r="G250" i="91"/>
  <c r="C75" i="91"/>
  <c r="M202" i="91"/>
  <c r="L30" i="91"/>
  <c r="C340" i="91"/>
  <c r="G84" i="91"/>
  <c r="G302" i="91"/>
  <c r="G293" i="91"/>
  <c r="G92" i="91"/>
  <c r="G110" i="91"/>
  <c r="C76" i="91"/>
  <c r="M199" i="91"/>
  <c r="L10" i="91"/>
  <c r="G191" i="91"/>
  <c r="C77" i="93"/>
  <c r="G101" i="91"/>
  <c r="C84" i="91"/>
  <c r="L374" i="91"/>
  <c r="G20" i="93"/>
  <c r="C149" i="91"/>
  <c r="G330" i="91"/>
  <c r="J95" i="93"/>
  <c r="G276" i="91"/>
  <c r="C74" i="91"/>
  <c r="G118" i="91"/>
  <c r="G321" i="91"/>
  <c r="K8" i="93"/>
  <c r="G109" i="91"/>
  <c r="C230" i="91"/>
  <c r="G175" i="91"/>
  <c r="G268" i="91"/>
  <c r="G60" i="93"/>
  <c r="I95" i="93"/>
  <c r="L95" i="93"/>
  <c r="K10" i="91"/>
  <c r="J30" i="91"/>
  <c r="C348" i="91"/>
  <c r="C158" i="91"/>
  <c r="C349" i="91"/>
  <c r="C310" i="91"/>
  <c r="C319" i="91"/>
  <c r="C101" i="91"/>
  <c r="C267" i="91"/>
  <c r="G232" i="91"/>
  <c r="I8" i="93"/>
  <c r="K30" i="91"/>
  <c r="G233" i="91"/>
  <c r="G44" i="93"/>
  <c r="C69" i="93"/>
  <c r="G58" i="91"/>
  <c r="G358" i="91"/>
  <c r="C20" i="93"/>
  <c r="G158" i="91"/>
  <c r="G220" i="91"/>
  <c r="C118" i="91"/>
  <c r="C294" i="91"/>
  <c r="C250" i="91"/>
  <c r="C44" i="93"/>
  <c r="C211" i="91"/>
  <c r="G331" i="91"/>
  <c r="C321" i="91"/>
  <c r="K95" i="93"/>
  <c r="G357" i="91"/>
  <c r="G332" i="91"/>
  <c r="G149" i="91"/>
  <c r="G266" i="91"/>
  <c r="J203" i="91"/>
  <c r="G28" i="93"/>
  <c r="H8" i="93"/>
  <c r="C221" i="91"/>
  <c r="C141" i="91"/>
  <c r="C284" i="91"/>
  <c r="M201" i="91"/>
  <c r="C276" i="91"/>
  <c r="C320" i="91"/>
  <c r="G230" i="91"/>
  <c r="C175" i="91"/>
  <c r="C183" i="91"/>
  <c r="C242" i="91"/>
  <c r="J10" i="91"/>
  <c r="C60" i="93"/>
  <c r="G69" i="93"/>
  <c r="B132" i="91" l="1"/>
  <c r="B41" i="91"/>
  <c r="B10" i="93"/>
  <c r="B97" i="93"/>
  <c r="B376" i="91"/>
  <c r="B12" i="91"/>
  <c r="F84" i="91"/>
  <c r="D84" i="91"/>
  <c r="E84" i="91"/>
  <c r="E60" i="93"/>
  <c r="D60" i="93"/>
  <c r="F60" i="93"/>
  <c r="D241" i="91"/>
  <c r="E241" i="91"/>
  <c r="F241" i="91"/>
  <c r="E149" i="91"/>
  <c r="F149" i="91"/>
  <c r="D149" i="91"/>
  <c r="E157" i="91"/>
  <c r="F157" i="91"/>
  <c r="D157" i="91"/>
  <c r="E358" i="91"/>
  <c r="F358" i="91"/>
  <c r="D358" i="91"/>
  <c r="D330" i="91"/>
  <c r="F330" i="91"/>
  <c r="E330" i="91"/>
  <c r="D100" i="91"/>
  <c r="E100" i="91"/>
  <c r="F100" i="91"/>
  <c r="D74" i="91"/>
  <c r="F74" i="91"/>
  <c r="E74" i="91"/>
  <c r="E331" i="91"/>
  <c r="D331" i="91"/>
  <c r="F331" i="91"/>
  <c r="D231" i="91"/>
  <c r="F231" i="91"/>
  <c r="E231" i="91"/>
  <c r="F321" i="91"/>
  <c r="E321" i="91"/>
  <c r="D321" i="91"/>
  <c r="E28" i="93"/>
  <c r="F28" i="93"/>
  <c r="D28" i="93"/>
  <c r="D175" i="91"/>
  <c r="E175" i="91"/>
  <c r="F175" i="91"/>
  <c r="D230" i="91"/>
  <c r="F230" i="91"/>
  <c r="E230" i="91"/>
  <c r="D110" i="91"/>
  <c r="F110" i="91"/>
  <c r="E110" i="91"/>
  <c r="E58" i="91"/>
  <c r="F58" i="91"/>
  <c r="D58" i="91"/>
  <c r="D76" i="91"/>
  <c r="E76" i="91"/>
  <c r="F76" i="91"/>
  <c r="F250" i="91"/>
  <c r="E250" i="91"/>
  <c r="D250" i="91"/>
  <c r="D20" i="93"/>
  <c r="E20" i="93"/>
  <c r="F20" i="93"/>
  <c r="E258" i="91"/>
  <c r="D258" i="91"/>
  <c r="F258" i="91"/>
  <c r="F75" i="91"/>
  <c r="D75" i="91"/>
  <c r="E75" i="91"/>
  <c r="E267" i="91"/>
  <c r="D267" i="91"/>
  <c r="F267" i="91"/>
  <c r="E52" i="93"/>
  <c r="F52" i="93"/>
  <c r="D52" i="93"/>
  <c r="F183" i="91"/>
  <c r="D183" i="91"/>
  <c r="E183" i="91"/>
  <c r="F212" i="91"/>
  <c r="D212" i="91"/>
  <c r="E212" i="91"/>
  <c r="E293" i="91"/>
  <c r="F293" i="91"/>
  <c r="D293" i="91"/>
  <c r="F266" i="91"/>
  <c r="E266" i="91"/>
  <c r="D266" i="91"/>
  <c r="E294" i="91"/>
  <c r="F294" i="91"/>
  <c r="D294" i="91"/>
  <c r="D101" i="91"/>
  <c r="E101" i="91"/>
  <c r="F101" i="91"/>
  <c r="D332" i="91"/>
  <c r="F332" i="91"/>
  <c r="E332" i="91"/>
  <c r="F318" i="91"/>
  <c r="E318" i="91"/>
  <c r="D318" i="91"/>
  <c r="E77" i="93"/>
  <c r="F77" i="93"/>
  <c r="D77" i="93"/>
  <c r="D284" i="91"/>
  <c r="F284" i="91"/>
  <c r="E284" i="91"/>
  <c r="F302" i="91"/>
  <c r="E302" i="91"/>
  <c r="D302" i="91"/>
  <c r="F66" i="91"/>
  <c r="D66" i="91"/>
  <c r="E66" i="91"/>
  <c r="D319" i="91"/>
  <c r="F319" i="91"/>
  <c r="E319" i="91"/>
  <c r="D166" i="91"/>
  <c r="F166" i="91"/>
  <c r="E166" i="91"/>
  <c r="D242" i="91"/>
  <c r="F242" i="91"/>
  <c r="E242" i="91"/>
  <c r="F310" i="91"/>
  <c r="E310" i="91"/>
  <c r="D310" i="91"/>
  <c r="E211" i="91"/>
  <c r="F211" i="91"/>
  <c r="D211" i="91"/>
  <c r="E320" i="91"/>
  <c r="D320" i="91"/>
  <c r="F320" i="91"/>
  <c r="F232" i="91"/>
  <c r="D232" i="91"/>
  <c r="E232" i="91"/>
  <c r="F357" i="91"/>
  <c r="D357" i="91"/>
  <c r="E357" i="91"/>
  <c r="E69" i="93"/>
  <c r="F69" i="93"/>
  <c r="D69" i="93"/>
  <c r="F292" i="91"/>
  <c r="D292" i="91"/>
  <c r="E292" i="91"/>
  <c r="F220" i="91"/>
  <c r="E220" i="91"/>
  <c r="D220" i="91"/>
  <c r="E141" i="91"/>
  <c r="D141" i="91"/>
  <c r="F141" i="91"/>
  <c r="D191" i="91"/>
  <c r="E191" i="91"/>
  <c r="F191" i="91"/>
  <c r="D268" i="91"/>
  <c r="F268" i="91"/>
  <c r="E268" i="91"/>
  <c r="F349" i="91"/>
  <c r="D349" i="91"/>
  <c r="E349" i="91"/>
  <c r="F118" i="91"/>
  <c r="D118" i="91"/>
  <c r="E118" i="91"/>
  <c r="E233" i="91"/>
  <c r="F233" i="91"/>
  <c r="D233" i="91"/>
  <c r="E221" i="91"/>
  <c r="F221" i="91"/>
  <c r="D221" i="91"/>
  <c r="F158" i="91"/>
  <c r="E158" i="91"/>
  <c r="D158" i="91"/>
  <c r="F78" i="93"/>
  <c r="E78" i="93"/>
  <c r="D78" i="93"/>
  <c r="F167" i="91"/>
  <c r="E167" i="91"/>
  <c r="D167" i="91"/>
  <c r="F68" i="93"/>
  <c r="E68" i="93"/>
  <c r="D68" i="93"/>
  <c r="E36" i="93"/>
  <c r="D36" i="93"/>
  <c r="F36" i="93"/>
  <c r="E109" i="91"/>
  <c r="F109" i="91"/>
  <c r="D109" i="91"/>
  <c r="F276" i="91"/>
  <c r="D276" i="91"/>
  <c r="E276" i="91"/>
  <c r="F329" i="91"/>
  <c r="D329" i="91"/>
  <c r="E329" i="91"/>
  <c r="D340" i="91"/>
  <c r="F340" i="91"/>
  <c r="E340" i="91"/>
  <c r="D348" i="91"/>
  <c r="E348" i="91"/>
  <c r="F348" i="91"/>
  <c r="E92" i="91"/>
  <c r="D92" i="91"/>
  <c r="F92" i="91"/>
  <c r="D222" i="91"/>
  <c r="F222" i="91"/>
  <c r="E222" i="91"/>
  <c r="F44" i="93"/>
  <c r="D44" i="93"/>
  <c r="E44" i="93"/>
  <c r="C202" i="91"/>
  <c r="I96" i="93"/>
  <c r="G199" i="91"/>
  <c r="J9" i="93"/>
  <c r="H11" i="91"/>
  <c r="C200" i="91"/>
  <c r="J375" i="91"/>
  <c r="C28" i="91"/>
  <c r="L11" i="91"/>
  <c r="M30" i="91"/>
  <c r="L9" i="93"/>
  <c r="I11" i="91"/>
  <c r="G28" i="91"/>
  <c r="L375" i="91"/>
  <c r="K375" i="91"/>
  <c r="G201" i="91"/>
  <c r="J96" i="93"/>
  <c r="M203" i="91"/>
  <c r="L96" i="93"/>
  <c r="K9" i="93"/>
  <c r="H9" i="93"/>
  <c r="J11" i="91"/>
  <c r="G200" i="91"/>
  <c r="G29" i="91"/>
  <c r="K11" i="91"/>
  <c r="G202" i="91"/>
  <c r="C29" i="91"/>
  <c r="I375" i="91"/>
  <c r="C201" i="91"/>
  <c r="H375" i="91"/>
  <c r="C199" i="91"/>
  <c r="H96" i="93"/>
  <c r="K96" i="93"/>
  <c r="I9" i="93"/>
  <c r="D28" i="91" l="1"/>
  <c r="F28" i="91"/>
  <c r="E28" i="91"/>
  <c r="F200" i="91"/>
  <c r="D200" i="91"/>
  <c r="E200" i="91"/>
  <c r="D199" i="91"/>
  <c r="F199" i="91"/>
  <c r="E199" i="91"/>
  <c r="D201" i="91"/>
  <c r="E201" i="91"/>
  <c r="F201" i="91"/>
  <c r="D29" i="91"/>
  <c r="F29" i="91"/>
  <c r="E29" i="91"/>
  <c r="D202" i="91"/>
  <c r="E202" i="91"/>
  <c r="F202" i="91"/>
  <c r="B377" i="91"/>
  <c r="B11" i="93"/>
  <c r="B42" i="91"/>
  <c r="B133" i="91"/>
  <c r="B98" i="93"/>
  <c r="C30" i="91"/>
  <c r="I131" i="91"/>
  <c r="K131" i="91"/>
  <c r="H130" i="91"/>
  <c r="H129" i="91"/>
  <c r="I128" i="91"/>
  <c r="L129" i="91"/>
  <c r="L127" i="91"/>
  <c r="K126" i="91"/>
  <c r="J12" i="91"/>
  <c r="K376" i="91"/>
  <c r="K12" i="91"/>
  <c r="L10" i="93"/>
  <c r="J376" i="91"/>
  <c r="I97" i="93"/>
  <c r="H376" i="91"/>
  <c r="K130" i="91"/>
  <c r="I130" i="91"/>
  <c r="I129" i="91"/>
  <c r="J129" i="91"/>
  <c r="I12" i="91"/>
  <c r="H12" i="91"/>
  <c r="L376" i="91"/>
  <c r="L128" i="91"/>
  <c r="H126" i="91"/>
  <c r="J132" i="91"/>
  <c r="K97" i="93"/>
  <c r="I126" i="91"/>
  <c r="H97" i="93"/>
  <c r="I132" i="91"/>
  <c r="H131" i="91"/>
  <c r="J126" i="91"/>
  <c r="H128" i="91"/>
  <c r="J127" i="91"/>
  <c r="H132" i="91"/>
  <c r="L132" i="91"/>
  <c r="J97" i="93"/>
  <c r="K127" i="91"/>
  <c r="K132" i="91"/>
  <c r="J10" i="93"/>
  <c r="L131" i="91"/>
  <c r="K129" i="91"/>
  <c r="I127" i="91"/>
  <c r="G30" i="91"/>
  <c r="I376" i="91"/>
  <c r="I10" i="93"/>
  <c r="J131" i="91"/>
  <c r="L130" i="91"/>
  <c r="K128" i="91"/>
  <c r="H127" i="91"/>
  <c r="C203" i="91"/>
  <c r="H10" i="93"/>
  <c r="G203" i="91"/>
  <c r="K10" i="93"/>
  <c r="J130" i="91"/>
  <c r="J128" i="91"/>
  <c r="L126" i="91"/>
  <c r="L97" i="93"/>
  <c r="L12" i="91"/>
  <c r="E203" i="91" l="1"/>
  <c r="F203" i="91"/>
  <c r="D203" i="91"/>
  <c r="E30" i="91"/>
  <c r="D30" i="91"/>
  <c r="F30" i="91"/>
  <c r="B99" i="93"/>
  <c r="B43" i="91"/>
  <c r="B378" i="91"/>
  <c r="B12" i="93"/>
  <c r="M130" i="91"/>
  <c r="H133" i="91"/>
  <c r="I377" i="91"/>
  <c r="J98" i="93"/>
  <c r="J133" i="91"/>
  <c r="K133" i="91"/>
  <c r="J11" i="93"/>
  <c r="H98" i="93"/>
  <c r="I11" i="93"/>
  <c r="H11" i="93"/>
  <c r="L377" i="91"/>
  <c r="K98" i="93"/>
  <c r="M126" i="91"/>
  <c r="M132" i="91"/>
  <c r="K377" i="91"/>
  <c r="M129" i="91"/>
  <c r="M128" i="91"/>
  <c r="L11" i="93"/>
  <c r="J377" i="91"/>
  <c r="L98" i="93"/>
  <c r="M127" i="91"/>
  <c r="K11" i="93"/>
  <c r="I98" i="93"/>
  <c r="M131" i="91"/>
  <c r="L133" i="91"/>
  <c r="I133" i="91"/>
  <c r="H377" i="91"/>
  <c r="B379" i="91" l="1"/>
  <c r="B100" i="93"/>
  <c r="B44" i="91"/>
  <c r="G128" i="91"/>
  <c r="L378" i="91"/>
  <c r="K378" i="91"/>
  <c r="C130" i="91"/>
  <c r="J12" i="93"/>
  <c r="G130" i="91"/>
  <c r="J99" i="93"/>
  <c r="I99" i="93"/>
  <c r="M133" i="91"/>
  <c r="L99" i="93"/>
  <c r="L12" i="93"/>
  <c r="C132" i="91"/>
  <c r="K12" i="93"/>
  <c r="G132" i="91"/>
  <c r="H12" i="93"/>
  <c r="G127" i="91"/>
  <c r="I12" i="93"/>
  <c r="C126" i="91"/>
  <c r="I378" i="91"/>
  <c r="C131" i="91"/>
  <c r="H378" i="91"/>
  <c r="G131" i="91"/>
  <c r="G126" i="91"/>
  <c r="C127" i="91"/>
  <c r="C128" i="91"/>
  <c r="H99" i="93"/>
  <c r="C129" i="91"/>
  <c r="K99" i="93"/>
  <c r="G129" i="91"/>
  <c r="J378" i="91"/>
  <c r="F129" i="91" l="1"/>
  <c r="E129" i="91"/>
  <c r="D129" i="91"/>
  <c r="F131" i="91"/>
  <c r="D131" i="91"/>
  <c r="E131" i="91"/>
  <c r="D132" i="91"/>
  <c r="E132" i="91"/>
  <c r="F132" i="91"/>
  <c r="E130" i="91"/>
  <c r="F130" i="91"/>
  <c r="D130" i="91"/>
  <c r="F128" i="91"/>
  <c r="E128" i="91"/>
  <c r="D128" i="91"/>
  <c r="F126" i="91"/>
  <c r="E126" i="91"/>
  <c r="D126" i="91"/>
  <c r="F127" i="91"/>
  <c r="E127" i="91"/>
  <c r="D127" i="91"/>
  <c r="B380" i="91"/>
  <c r="B45" i="91"/>
  <c r="B101" i="93"/>
  <c r="K379" i="91"/>
  <c r="H379" i="91"/>
  <c r="J100" i="93"/>
  <c r="K100" i="93"/>
  <c r="L100" i="93"/>
  <c r="I100" i="93"/>
  <c r="L379" i="91"/>
  <c r="I379" i="91"/>
  <c r="H100" i="93"/>
  <c r="G133" i="91"/>
  <c r="C133" i="91"/>
  <c r="J379" i="91"/>
  <c r="E133" i="91" l="1"/>
  <c r="D133" i="91"/>
  <c r="F133" i="91"/>
  <c r="B102" i="93"/>
  <c r="B46" i="91"/>
  <c r="B381" i="91"/>
  <c r="L380" i="91"/>
  <c r="L101" i="93"/>
  <c r="H101" i="93"/>
  <c r="I380" i="91"/>
  <c r="J101" i="93"/>
  <c r="J380" i="91"/>
  <c r="K101" i="93"/>
  <c r="I101" i="93"/>
  <c r="H380" i="91"/>
  <c r="K380" i="91"/>
  <c r="B382" i="91" l="1"/>
  <c r="B103" i="93"/>
  <c r="B47" i="91"/>
  <c r="J381" i="91"/>
  <c r="I102" i="93"/>
  <c r="K102" i="93"/>
  <c r="J102" i="93"/>
  <c r="H102" i="93"/>
  <c r="H381" i="91"/>
  <c r="L102" i="93"/>
  <c r="I381" i="91"/>
  <c r="L381" i="91"/>
  <c r="K381" i="91"/>
  <c r="B104" i="93" l="1"/>
  <c r="B383" i="91"/>
  <c r="B48" i="91"/>
  <c r="H103" i="93"/>
  <c r="L103" i="93"/>
  <c r="J382" i="91"/>
  <c r="L382" i="91"/>
  <c r="I103" i="93"/>
  <c r="K103" i="93"/>
  <c r="I382" i="91"/>
  <c r="J103" i="93"/>
  <c r="K382" i="91"/>
  <c r="H382" i="91"/>
  <c r="B105" i="93" l="1"/>
  <c r="B49" i="91"/>
  <c r="B384" i="91"/>
  <c r="H104" i="93"/>
  <c r="H383" i="91"/>
  <c r="K383" i="91"/>
  <c r="L383" i="91"/>
  <c r="I104" i="93"/>
  <c r="J104" i="93"/>
  <c r="J383" i="91"/>
  <c r="K104" i="93"/>
  <c r="L104" i="93"/>
  <c r="I383" i="91"/>
  <c r="B50" i="91" l="1"/>
  <c r="B385" i="91"/>
  <c r="B106" i="93"/>
  <c r="K48" i="91"/>
  <c r="L47" i="91"/>
  <c r="K47" i="91"/>
  <c r="I46" i="91"/>
  <c r="H45" i="91"/>
  <c r="H44" i="91"/>
  <c r="H43" i="91"/>
  <c r="J43" i="91"/>
  <c r="I42" i="91"/>
  <c r="L41" i="91"/>
  <c r="J40" i="91"/>
  <c r="L39" i="91"/>
  <c r="I39" i="91"/>
  <c r="J38" i="91"/>
  <c r="H105" i="93"/>
  <c r="J384" i="91"/>
  <c r="K49" i="91"/>
  <c r="J49" i="91"/>
  <c r="J48" i="91"/>
  <c r="J47" i="91"/>
  <c r="J46" i="91"/>
  <c r="L46" i="91"/>
  <c r="I45" i="91"/>
  <c r="I44" i="91"/>
  <c r="K43" i="91"/>
  <c r="J42" i="91"/>
  <c r="H42" i="91"/>
  <c r="I41" i="91"/>
  <c r="H40" i="91"/>
  <c r="K39" i="91"/>
  <c r="H38" i="91"/>
  <c r="I38" i="91"/>
  <c r="K384" i="91"/>
  <c r="K105" i="93"/>
  <c r="L384" i="91"/>
  <c r="L48" i="91"/>
  <c r="H47" i="91"/>
  <c r="K46" i="91"/>
  <c r="K45" i="91"/>
  <c r="L45" i="91"/>
  <c r="J44" i="91"/>
  <c r="I43" i="91"/>
  <c r="K42" i="91"/>
  <c r="K41" i="91"/>
  <c r="H41" i="91"/>
  <c r="L40" i="91"/>
  <c r="H39" i="91"/>
  <c r="K38" i="91"/>
  <c r="I49" i="91"/>
  <c r="L49" i="91"/>
  <c r="L105" i="93"/>
  <c r="I384" i="91"/>
  <c r="H48" i="91"/>
  <c r="I48" i="91"/>
  <c r="I47" i="91"/>
  <c r="H46" i="91"/>
  <c r="J45" i="91"/>
  <c r="K44" i="91"/>
  <c r="L44" i="91"/>
  <c r="L43" i="91"/>
  <c r="L42" i="91"/>
  <c r="J41" i="91"/>
  <c r="I40" i="91"/>
  <c r="K40" i="91"/>
  <c r="J39" i="91"/>
  <c r="L38" i="91"/>
  <c r="H384" i="91"/>
  <c r="H49" i="91"/>
  <c r="I105" i="93"/>
  <c r="J105" i="93"/>
  <c r="B386" i="91" l="1"/>
  <c r="B107" i="93"/>
  <c r="M45" i="91"/>
  <c r="J50" i="91"/>
  <c r="K385" i="91"/>
  <c r="M47" i="91"/>
  <c r="K50" i="91"/>
  <c r="L385" i="91"/>
  <c r="I50" i="91"/>
  <c r="M49" i="91"/>
  <c r="M42" i="91"/>
  <c r="M39" i="91"/>
  <c r="L106" i="93"/>
  <c r="M41" i="91"/>
  <c r="J106" i="93"/>
  <c r="I106" i="93"/>
  <c r="H385" i="91"/>
  <c r="M38" i="91"/>
  <c r="L50" i="91"/>
  <c r="I385" i="91"/>
  <c r="M40" i="91"/>
  <c r="H106" i="93"/>
  <c r="J385" i="91"/>
  <c r="M44" i="91"/>
  <c r="K106" i="93"/>
  <c r="M46" i="91"/>
  <c r="M43" i="91"/>
  <c r="M48" i="91"/>
  <c r="H50" i="91"/>
  <c r="B108" i="93" l="1"/>
  <c r="B387" i="91"/>
  <c r="G49" i="91"/>
  <c r="G40" i="91"/>
  <c r="C41" i="91"/>
  <c r="C43" i="91"/>
  <c r="L107" i="93"/>
  <c r="C44" i="91"/>
  <c r="C45" i="91"/>
  <c r="J386" i="91"/>
  <c r="C39" i="91"/>
  <c r="K107" i="93"/>
  <c r="G43" i="91"/>
  <c r="J107" i="93"/>
  <c r="G46" i="91"/>
  <c r="I107" i="93"/>
  <c r="C49" i="91"/>
  <c r="M50" i="91"/>
  <c r="C42" i="91"/>
  <c r="L386" i="91"/>
  <c r="C46" i="91"/>
  <c r="C48" i="91"/>
  <c r="G38" i="91"/>
  <c r="H386" i="91"/>
  <c r="G39" i="91"/>
  <c r="H107" i="93"/>
  <c r="G44" i="91"/>
  <c r="G45" i="91"/>
  <c r="G48" i="91"/>
  <c r="C38" i="91"/>
  <c r="C40" i="91"/>
  <c r="G41" i="91"/>
  <c r="I386" i="91"/>
  <c r="G42" i="91"/>
  <c r="K386" i="91"/>
  <c r="G47" i="91"/>
  <c r="C47" i="91"/>
  <c r="D49" i="91" l="1"/>
  <c r="F49" i="91"/>
  <c r="E49" i="91"/>
  <c r="F45" i="91"/>
  <c r="D45" i="91"/>
  <c r="E45" i="91"/>
  <c r="D44" i="91"/>
  <c r="E44" i="91"/>
  <c r="F44" i="91"/>
  <c r="E43" i="91"/>
  <c r="D43" i="91"/>
  <c r="F43" i="91"/>
  <c r="D40" i="91"/>
  <c r="E40" i="91"/>
  <c r="F40" i="91"/>
  <c r="E48" i="91"/>
  <c r="F48" i="91"/>
  <c r="D48" i="91"/>
  <c r="D41" i="91"/>
  <c r="F41" i="91"/>
  <c r="E41" i="91"/>
  <c r="F38" i="91"/>
  <c r="D38" i="91"/>
  <c r="E38" i="91"/>
  <c r="D46" i="91"/>
  <c r="F46" i="91"/>
  <c r="E46" i="91"/>
  <c r="D42" i="91"/>
  <c r="E42" i="91"/>
  <c r="F42" i="91"/>
  <c r="E39" i="91"/>
  <c r="D39" i="91"/>
  <c r="F39" i="91"/>
  <c r="E47" i="91"/>
  <c r="D47" i="91"/>
  <c r="F47" i="91"/>
  <c r="B388" i="91"/>
  <c r="B109" i="93"/>
  <c r="H387" i="91"/>
  <c r="I387" i="91"/>
  <c r="K108" i="93"/>
  <c r="I108" i="93"/>
  <c r="J387" i="91"/>
  <c r="J108" i="93"/>
  <c r="H108" i="93"/>
  <c r="L108" i="93"/>
  <c r="G50" i="91"/>
  <c r="L387" i="91"/>
  <c r="C50" i="91"/>
  <c r="K387" i="91"/>
  <c r="E50" i="91" l="1"/>
  <c r="D50" i="91"/>
  <c r="F50" i="91"/>
  <c r="B389" i="91"/>
  <c r="B110" i="93"/>
  <c r="H109" i="93"/>
  <c r="K388" i="91"/>
  <c r="L388" i="91"/>
  <c r="K109" i="93"/>
  <c r="J109" i="93"/>
  <c r="H388" i="91"/>
  <c r="J388" i="91"/>
  <c r="L109" i="93"/>
  <c r="I388" i="91"/>
  <c r="I109" i="93"/>
  <c r="B111" i="93" l="1"/>
  <c r="B390" i="91"/>
  <c r="K389" i="91"/>
  <c r="I110" i="93"/>
  <c r="L389" i="91"/>
  <c r="H389" i="91"/>
  <c r="H110" i="93"/>
  <c r="J389" i="91"/>
  <c r="J110" i="93"/>
  <c r="L110" i="93"/>
  <c r="K110" i="93"/>
  <c r="I389" i="91"/>
  <c r="B391" i="91" l="1"/>
  <c r="B112" i="93"/>
  <c r="J111" i="93"/>
  <c r="H390" i="91"/>
  <c r="L390" i="91"/>
  <c r="J390" i="91"/>
  <c r="I111" i="93"/>
  <c r="K390" i="91"/>
  <c r="K111" i="93"/>
  <c r="I390" i="91"/>
  <c r="H111" i="93"/>
  <c r="L111" i="93"/>
  <c r="B113" i="93" l="1"/>
  <c r="B392" i="91"/>
  <c r="H391" i="91"/>
  <c r="L112" i="93"/>
  <c r="H112" i="93"/>
  <c r="K112" i="93"/>
  <c r="J391" i="91"/>
  <c r="L391" i="91"/>
  <c r="J112" i="93"/>
  <c r="K391" i="91"/>
  <c r="I112" i="93"/>
  <c r="I391" i="91"/>
  <c r="B393" i="91" l="1"/>
  <c r="B114" i="93"/>
  <c r="J113" i="93"/>
  <c r="K392" i="91"/>
  <c r="L392" i="91"/>
  <c r="L113" i="93"/>
  <c r="I392" i="91"/>
  <c r="I113" i="93"/>
  <c r="H392" i="91"/>
  <c r="H113" i="93"/>
  <c r="J392" i="91"/>
  <c r="K113" i="93"/>
  <c r="B394" i="91" l="1"/>
  <c r="B115" i="93"/>
  <c r="K114" i="93"/>
  <c r="I114" i="93"/>
  <c r="L393" i="91"/>
  <c r="J393" i="91"/>
  <c r="J114" i="93"/>
  <c r="L114" i="93"/>
  <c r="H393" i="91"/>
  <c r="K393" i="91"/>
  <c r="H114" i="93"/>
  <c r="I393" i="91"/>
  <c r="B116" i="93" l="1"/>
  <c r="B395" i="91"/>
  <c r="K115" i="93"/>
  <c r="I394" i="91"/>
  <c r="H115" i="93"/>
  <c r="L115" i="93"/>
  <c r="H394" i="91"/>
  <c r="L394" i="91"/>
  <c r="J115" i="93"/>
  <c r="I115" i="93"/>
  <c r="J394" i="91"/>
  <c r="K394" i="91"/>
  <c r="B396" i="91" l="1"/>
  <c r="B117" i="93"/>
  <c r="K116" i="93"/>
  <c r="I116" i="93"/>
  <c r="I395" i="91"/>
  <c r="H116" i="93"/>
  <c r="L395" i="91"/>
  <c r="J395" i="91"/>
  <c r="L116" i="93"/>
  <c r="H395" i="91"/>
  <c r="J116" i="93"/>
  <c r="K395" i="91"/>
  <c r="B118" i="93" l="1"/>
  <c r="B397" i="91"/>
  <c r="K396" i="91"/>
  <c r="H396" i="91"/>
  <c r="H117" i="93"/>
  <c r="I117" i="93"/>
  <c r="J117" i="93"/>
  <c r="L117" i="93"/>
  <c r="J396" i="91"/>
  <c r="K117" i="93"/>
  <c r="I396" i="91"/>
  <c r="L396" i="91"/>
  <c r="B398" i="91" l="1"/>
  <c r="B119" i="93"/>
  <c r="I118" i="93"/>
  <c r="J118" i="93"/>
  <c r="H397" i="91"/>
  <c r="K118" i="93"/>
  <c r="L118" i="93"/>
  <c r="K397" i="91"/>
  <c r="J397" i="91"/>
  <c r="I397" i="91"/>
  <c r="H118" i="93"/>
  <c r="L397" i="91"/>
  <c r="B120" i="93" l="1"/>
  <c r="B399" i="91"/>
  <c r="I398" i="91"/>
  <c r="K398" i="91"/>
  <c r="I119" i="93"/>
  <c r="J119" i="93"/>
  <c r="J398" i="91"/>
  <c r="H119" i="93"/>
  <c r="H398" i="91"/>
  <c r="K119" i="93"/>
  <c r="L398" i="91"/>
  <c r="L119" i="93"/>
  <c r="B400" i="91" l="1"/>
  <c r="B121" i="93"/>
  <c r="L120" i="93"/>
  <c r="L399" i="91"/>
  <c r="I399" i="91"/>
  <c r="J120" i="93"/>
  <c r="I120" i="93"/>
  <c r="K399" i="91"/>
  <c r="K120" i="93"/>
  <c r="H120" i="93"/>
  <c r="H399" i="91"/>
  <c r="J399" i="91"/>
  <c r="B122" i="93" l="1"/>
  <c r="B401" i="91"/>
  <c r="I400" i="91"/>
  <c r="K121" i="93"/>
  <c r="I121" i="93"/>
  <c r="H400" i="91"/>
  <c r="K400" i="91"/>
  <c r="L400" i="91"/>
  <c r="J400" i="91"/>
  <c r="J121" i="93"/>
  <c r="L121" i="93"/>
  <c r="H121" i="93"/>
  <c r="B402" i="91" l="1"/>
  <c r="B123" i="93"/>
  <c r="H122" i="93"/>
  <c r="L401" i="91"/>
  <c r="J401" i="91"/>
  <c r="K401" i="91"/>
  <c r="J122" i="93"/>
  <c r="K122" i="93"/>
  <c r="I122" i="93"/>
  <c r="I401" i="91"/>
  <c r="L122" i="93"/>
  <c r="H401" i="91"/>
  <c r="B124" i="93" l="1"/>
  <c r="B403" i="91"/>
  <c r="I402" i="91"/>
  <c r="H402" i="91"/>
  <c r="K123" i="93"/>
  <c r="L402" i="91"/>
  <c r="K402" i="91"/>
  <c r="L123" i="93"/>
  <c r="J123" i="93"/>
  <c r="I123" i="93"/>
  <c r="J402" i="91"/>
  <c r="H123" i="93"/>
  <c r="B404" i="91" l="1"/>
  <c r="B125" i="93"/>
  <c r="H124" i="93"/>
  <c r="I124" i="93"/>
  <c r="H403" i="91"/>
  <c r="L403" i="91"/>
  <c r="J403" i="91"/>
  <c r="J124" i="93"/>
  <c r="I403" i="91"/>
  <c r="K403" i="91"/>
  <c r="L124" i="93"/>
  <c r="K124" i="93"/>
  <c r="B405" i="91" l="1"/>
  <c r="B126" i="93"/>
  <c r="L125" i="93"/>
  <c r="K125" i="93"/>
  <c r="L404" i="91"/>
  <c r="J404" i="91"/>
  <c r="I404" i="91"/>
  <c r="H404" i="91"/>
  <c r="H125" i="93"/>
  <c r="K404" i="91"/>
  <c r="I125" i="93"/>
  <c r="J125" i="93"/>
  <c r="B127" i="93" l="1"/>
  <c r="B406" i="91"/>
  <c r="I405" i="91"/>
  <c r="K126" i="93"/>
  <c r="H405" i="91"/>
  <c r="J126" i="93"/>
  <c r="K405" i="91"/>
  <c r="H126" i="93"/>
  <c r="L405" i="91"/>
  <c r="I126" i="93"/>
  <c r="L126" i="93"/>
  <c r="J405" i="91"/>
  <c r="B128" i="93" l="1"/>
  <c r="B407" i="91"/>
  <c r="J406" i="91"/>
  <c r="I406" i="91"/>
  <c r="K406" i="91"/>
  <c r="L406" i="91"/>
  <c r="L127" i="93"/>
  <c r="J127" i="93"/>
  <c r="H406" i="91"/>
  <c r="K127" i="93"/>
  <c r="I127" i="93"/>
  <c r="H127" i="93"/>
  <c r="B408" i="91" l="1"/>
  <c r="B129" i="93"/>
  <c r="I128" i="93"/>
  <c r="K407" i="91"/>
  <c r="L407" i="91"/>
  <c r="J128" i="93"/>
  <c r="H407" i="91"/>
  <c r="L128" i="93"/>
  <c r="K128" i="93"/>
  <c r="I407" i="91"/>
  <c r="J407" i="91"/>
  <c r="H128" i="93"/>
  <c r="B130" i="93" l="1"/>
  <c r="B409" i="91"/>
  <c r="K129" i="93"/>
  <c r="I408" i="91"/>
  <c r="K408" i="91"/>
  <c r="J408" i="91"/>
  <c r="J129" i="93"/>
  <c r="L129" i="93"/>
  <c r="H408" i="91"/>
  <c r="H129" i="93"/>
  <c r="L408" i="91"/>
  <c r="I129" i="93"/>
  <c r="B410" i="91" l="1"/>
  <c r="B131" i="93"/>
  <c r="H130" i="93"/>
  <c r="K409" i="91"/>
  <c r="J409" i="91"/>
  <c r="J130" i="93"/>
  <c r="I409" i="91"/>
  <c r="I130" i="93"/>
  <c r="L130" i="93"/>
  <c r="L409" i="91"/>
  <c r="H409" i="91"/>
  <c r="K130" i="93"/>
  <c r="B132" i="93" l="1"/>
  <c r="B411" i="91"/>
  <c r="I131" i="93"/>
  <c r="I410" i="91"/>
  <c r="J131" i="93"/>
  <c r="J410" i="91"/>
  <c r="L131" i="93"/>
  <c r="H410" i="91"/>
  <c r="L410" i="91"/>
  <c r="K131" i="93"/>
  <c r="K410" i="91"/>
  <c r="H131" i="93"/>
  <c r="B412" i="91" l="1"/>
  <c r="B133" i="93"/>
  <c r="L132" i="93"/>
  <c r="J132" i="93"/>
  <c r="H132" i="93"/>
  <c r="J411" i="91"/>
  <c r="K132" i="93"/>
  <c r="K411" i="91"/>
  <c r="I132" i="93"/>
  <c r="H411" i="91"/>
  <c r="I411" i="91"/>
  <c r="L411" i="91"/>
  <c r="B413" i="91" l="1"/>
  <c r="B134" i="93"/>
  <c r="I133" i="93"/>
  <c r="H412" i="91"/>
  <c r="H133" i="93"/>
  <c r="L412" i="91"/>
  <c r="J133" i="93"/>
  <c r="I412" i="91"/>
  <c r="K133" i="93"/>
  <c r="J412" i="91"/>
  <c r="K412" i="91"/>
  <c r="L133" i="93"/>
  <c r="B135" i="93" l="1"/>
  <c r="B414" i="91"/>
  <c r="I413" i="91"/>
  <c r="J134" i="93"/>
  <c r="I134" i="93"/>
  <c r="J413" i="91"/>
  <c r="K134" i="93"/>
  <c r="H413" i="91"/>
  <c r="K413" i="91"/>
  <c r="L134" i="93"/>
  <c r="H134" i="93"/>
  <c r="L413" i="91"/>
  <c r="B415" i="91" l="1"/>
  <c r="H135" i="93"/>
  <c r="J414" i="91"/>
  <c r="J415" i="91"/>
  <c r="L415" i="91"/>
  <c r="K135" i="93"/>
  <c r="K414" i="91"/>
  <c r="L414" i="91"/>
  <c r="J135" i="93"/>
  <c r="I415" i="91"/>
  <c r="H415" i="91"/>
  <c r="I135" i="93"/>
  <c r="L135" i="93"/>
  <c r="H414" i="91"/>
  <c r="I414" i="91"/>
  <c r="K415" i="91"/>
</calcChain>
</file>

<file path=xl/sharedStrings.xml><?xml version="1.0" encoding="utf-8"?>
<sst xmlns="http://schemas.openxmlformats.org/spreadsheetml/2006/main" count="2624" uniqueCount="604">
  <si>
    <t>Enter BIB numbers into column C, and Times recorded into column G.</t>
  </si>
  <si>
    <t>Enter &lt;ctrl&gt;&lt;shift&gt;"P" to PRINT the latest result.</t>
  </si>
  <si>
    <t>Enter &lt;ctrl&gt;&lt;shift&gt;"A" to add a new event result.</t>
  </si>
  <si>
    <t>Enter BIB numbers into column N, and Trials recorded into columns O,P,Q.</t>
  </si>
  <si>
    <t>Enter BIB numbers into column N, height in column O and failures in column P,Q.</t>
  </si>
  <si>
    <t>&lt;event name&gt;</t>
  </si>
  <si>
    <t>Name</t>
  </si>
  <si>
    <t>Club</t>
  </si>
  <si>
    <t>Age Group</t>
  </si>
  <si>
    <t>Position</t>
  </si>
  <si>
    <t>Event:</t>
  </si>
  <si>
    <t>Time</t>
  </si>
  <si>
    <t>Distance</t>
  </si>
  <si>
    <t>Height</t>
  </si>
  <si>
    <t>Sch Year</t>
  </si>
  <si>
    <t>Enter Data In These Columns</t>
  </si>
  <si>
    <t>Trial 1</t>
  </si>
  <si>
    <t>Trial 2</t>
  </si>
  <si>
    <t>Trial 3</t>
  </si>
  <si>
    <t>Best 1</t>
  </si>
  <si>
    <t>Best 2</t>
  </si>
  <si>
    <t>Best 3</t>
  </si>
  <si>
    <t>Score</t>
  </si>
  <si>
    <t>Rank</t>
  </si>
  <si>
    <t>M</t>
  </si>
  <si>
    <t>Unknown Athlete</t>
  </si>
  <si>
    <t>DOB</t>
  </si>
  <si>
    <t>Boys</t>
  </si>
  <si>
    <t>Girls</t>
  </si>
  <si>
    <t>SM</t>
  </si>
  <si>
    <t>U15B</t>
  </si>
  <si>
    <t>U15G</t>
  </si>
  <si>
    <t>U13B</t>
  </si>
  <si>
    <t>U13G</t>
  </si>
  <si>
    <t>U12B</t>
  </si>
  <si>
    <t>U12G</t>
  </si>
  <si>
    <t>U11B</t>
  </si>
  <si>
    <t>U11G</t>
  </si>
  <si>
    <t>U10B</t>
  </si>
  <si>
    <t>U10G</t>
  </si>
  <si>
    <t>U9B</t>
  </si>
  <si>
    <t>U9G</t>
  </si>
  <si>
    <t>M/F</t>
  </si>
  <si>
    <r>
      <t xml:space="preserve">Note: Enter DOB in column E, </t>
    </r>
    <r>
      <rPr>
        <b/>
        <sz val="10"/>
        <rFont val="Arial"/>
        <family val="2"/>
      </rPr>
      <t>or</t>
    </r>
    <r>
      <rPr>
        <sz val="10"/>
        <rFont val="Arial"/>
      </rPr>
      <t xml:space="preserve"> School Year in column F. Category is auto calculated.</t>
    </r>
  </si>
  <si>
    <t>U17M</t>
  </si>
  <si>
    <t>SW</t>
  </si>
  <si>
    <t>U17W</t>
  </si>
  <si>
    <t>U20W</t>
  </si>
  <si>
    <t>U20M</t>
  </si>
  <si>
    <t>Age</t>
  </si>
  <si>
    <t>End</t>
  </si>
  <si>
    <t>Q</t>
  </si>
  <si>
    <t>R</t>
  </si>
  <si>
    <t>S</t>
  </si>
  <si>
    <t>U</t>
  </si>
  <si>
    <t>Total Fails</t>
  </si>
  <si>
    <t>Fails at Ht</t>
  </si>
  <si>
    <t>U8B</t>
  </si>
  <si>
    <t>U8G</t>
  </si>
  <si>
    <t>U7B</t>
  </si>
  <si>
    <t>U7G</t>
  </si>
  <si>
    <t>&lt;end&gt;</t>
  </si>
  <si>
    <t>Bib</t>
  </si>
  <si>
    <t>Seniors</t>
  </si>
  <si>
    <t>Competitors who are 17 or over on 31st August within the Competition Year</t>
  </si>
  <si>
    <t>Under 20s</t>
  </si>
  <si>
    <t>Competitors who are at least 20 on 31st December in the calendar year of competition.</t>
  </si>
  <si>
    <t>but still under 20 on 31 st Dec in calendar year of the competition</t>
  </si>
  <si>
    <t>Fabio Zamparelli</t>
  </si>
  <si>
    <t>Ian Wright</t>
  </si>
  <si>
    <t>Aria Griffiths</t>
  </si>
  <si>
    <t>Nevie Tamblyn</t>
  </si>
  <si>
    <t>Jaime Ingleby</t>
  </si>
  <si>
    <t>Shara Ingleby</t>
  </si>
  <si>
    <t>Hannah Clemo</t>
  </si>
  <si>
    <t>Lila Russell</t>
  </si>
  <si>
    <t xml:space="preserve">Mike Ellis </t>
  </si>
  <si>
    <t>Erin Ellis</t>
  </si>
  <si>
    <t>Naomi Hawkins</t>
  </si>
  <si>
    <t>Tristan Collings</t>
  </si>
  <si>
    <t>Lyvie Cooper</t>
  </si>
  <si>
    <t>Bethan Norvill</t>
  </si>
  <si>
    <t>Natalie Gilfrin</t>
  </si>
  <si>
    <t>Nylah Chowney</t>
  </si>
  <si>
    <t>Kenny Gibson</t>
  </si>
  <si>
    <t>Edward Northey</t>
  </si>
  <si>
    <t>Lewis Trubridge</t>
  </si>
  <si>
    <t>James Trubridge</t>
  </si>
  <si>
    <t>Ava Sutton</t>
  </si>
  <si>
    <t>Neil Tunstall</t>
  </si>
  <si>
    <t>Tommy Heath</t>
  </si>
  <si>
    <t>Seth Terry- Buss</t>
  </si>
  <si>
    <t>Simon Williams</t>
  </si>
  <si>
    <t>Blake Williams</t>
  </si>
  <si>
    <t>Tom Morton</t>
  </si>
  <si>
    <t>Sebastian Sousek</t>
  </si>
  <si>
    <t>Logan Murray</t>
  </si>
  <si>
    <t>Poppy Northcott</t>
  </si>
  <si>
    <t>Cordelia Murray</t>
  </si>
  <si>
    <t>Martin Murray</t>
  </si>
  <si>
    <t>Samuel Jose</t>
  </si>
  <si>
    <t>Emma Mossop</t>
  </si>
  <si>
    <t xml:space="preserve">Evie Green </t>
  </si>
  <si>
    <t>Bo Salmon</t>
  </si>
  <si>
    <t>Dylan Stevens</t>
  </si>
  <si>
    <t>Samuel Bradbury</t>
  </si>
  <si>
    <t>Lexie Taylor</t>
  </si>
  <si>
    <t>Zach Jelbert</t>
  </si>
  <si>
    <t>Isla Jelbert</t>
  </si>
  <si>
    <t>Isobel Tiley</t>
  </si>
  <si>
    <t>Josh Peters</t>
  </si>
  <si>
    <t>Jacob Lamboll</t>
  </si>
  <si>
    <t>Grace Roberts</t>
  </si>
  <si>
    <t>Daisy Roberts</t>
  </si>
  <si>
    <t>William Roberts</t>
  </si>
  <si>
    <t>Bertie Payton</t>
  </si>
  <si>
    <t>Serena Clarke</t>
  </si>
  <si>
    <t>Olivia Webber</t>
  </si>
  <si>
    <t>William Pearce</t>
  </si>
  <si>
    <t>Rosie O'meara</t>
  </si>
  <si>
    <t>Isabella Mulready</t>
  </si>
  <si>
    <t>Omar Hammoudeh</t>
  </si>
  <si>
    <t>Lamara Hammoudeh</t>
  </si>
  <si>
    <t>Steve Clemo</t>
  </si>
  <si>
    <t>Alex Chamberlain</t>
  </si>
  <si>
    <t>Senara Beever</t>
  </si>
  <si>
    <t>Joshua Mills</t>
  </si>
  <si>
    <t>Billy Eaton</t>
  </si>
  <si>
    <t>Tilly Day</t>
  </si>
  <si>
    <t>Jemma Kearney</t>
  </si>
  <si>
    <t>Henry Ludlow</t>
  </si>
  <si>
    <t>Cara McGrane</t>
  </si>
  <si>
    <t>Jules Harrold</t>
  </si>
  <si>
    <t>Lexie Harrold</t>
  </si>
  <si>
    <t>Benjamin Marriott</t>
  </si>
  <si>
    <t>Oliver Richies</t>
  </si>
  <si>
    <t>Lucus Richies</t>
  </si>
  <si>
    <t>Emily Harvey</t>
  </si>
  <si>
    <t>Sennen Gibson</t>
  </si>
  <si>
    <t>Seth Shilston</t>
  </si>
  <si>
    <t>Stephen Jarvis</t>
  </si>
  <si>
    <t>Thomas Sanders</t>
  </si>
  <si>
    <t>Tristan Babb</t>
  </si>
  <si>
    <t>Alexander Babb</t>
  </si>
  <si>
    <t>Evelyn Cain</t>
  </si>
  <si>
    <t>Finlay Spry</t>
  </si>
  <si>
    <t>Amy Ratcliffe</t>
  </si>
  <si>
    <t>Maddie Turley</t>
  </si>
  <si>
    <t>Skye Taffs</t>
  </si>
  <si>
    <t>Aidan Patton</t>
  </si>
  <si>
    <t>Matthew Dyson</t>
  </si>
  <si>
    <t>Seth Dyson</t>
  </si>
  <si>
    <t>Jed Hutchings</t>
  </si>
  <si>
    <t>Barnaby Hutchings</t>
  </si>
  <si>
    <t>Reubyn Howes</t>
  </si>
  <si>
    <t>Isobel Billau</t>
  </si>
  <si>
    <t>Aaron Collins</t>
  </si>
  <si>
    <t>Jack Nancarrow</t>
  </si>
  <si>
    <t>Lorcan Blown</t>
  </si>
  <si>
    <t>Fin Thurman</t>
  </si>
  <si>
    <t>Isla Pate</t>
  </si>
  <si>
    <t>Beth Dickson</t>
  </si>
  <si>
    <t>Isla Mullin</t>
  </si>
  <si>
    <t>Monica Duncombe</t>
  </si>
  <si>
    <t>Olivia Matthews</t>
  </si>
  <si>
    <t>Charlotte Doney</t>
  </si>
  <si>
    <t>Isabelle Doney</t>
  </si>
  <si>
    <t>Ailla McCaig</t>
  </si>
  <si>
    <t>Oakley Evans</t>
  </si>
  <si>
    <t>Matteo Symons- Chan</t>
  </si>
  <si>
    <t>Barnaby Orme</t>
  </si>
  <si>
    <t>Bonnie Swan</t>
  </si>
  <si>
    <t>Jack McNair</t>
  </si>
  <si>
    <t>Lowenna Riley</t>
  </si>
  <si>
    <t>Taylan Jones</t>
  </si>
  <si>
    <t>Theia Jones</t>
  </si>
  <si>
    <t>Steve Jones</t>
  </si>
  <si>
    <t>Lucas Sweeney</t>
  </si>
  <si>
    <t>Holly Reid</t>
  </si>
  <si>
    <t>Connor Swan</t>
  </si>
  <si>
    <t>Patrick Swan</t>
  </si>
  <si>
    <t>Izzie Price</t>
  </si>
  <si>
    <t>Janie Holloway</t>
  </si>
  <si>
    <t>Harriet Smith</t>
  </si>
  <si>
    <t>Dale Willis</t>
  </si>
  <si>
    <t>Oliver Williams</t>
  </si>
  <si>
    <t>Giorgi Easterbrook</t>
  </si>
  <si>
    <t>Elliot Smith</t>
  </si>
  <si>
    <t>Olivia Robilliard</t>
  </si>
  <si>
    <t>Joe Wheeler</t>
  </si>
  <si>
    <t>Zoe Levin</t>
  </si>
  <si>
    <t>Isabella Seabury</t>
  </si>
  <si>
    <t>Sadie Whitehouse</t>
  </si>
  <si>
    <t>Rosie Selby</t>
  </si>
  <si>
    <t>Sawyer Wragg</t>
  </si>
  <si>
    <t>James Phillips</t>
  </si>
  <si>
    <t>Ayla Orgacki</t>
  </si>
  <si>
    <t>Joe Knights</t>
  </si>
  <si>
    <t>Dan Garland</t>
  </si>
  <si>
    <t>Paige Ratcliffe</t>
  </si>
  <si>
    <t>Sam Anderson</t>
  </si>
  <si>
    <t>Archie Williams</t>
  </si>
  <si>
    <t>Harriet Orme</t>
  </si>
  <si>
    <t>Rowan McIntosh</t>
  </si>
  <si>
    <t>Archie Jeffers</t>
  </si>
  <si>
    <t>Harry Dean</t>
  </si>
  <si>
    <t>George Dean</t>
  </si>
  <si>
    <t>Genevieve Pinnick</t>
  </si>
  <si>
    <t>Ollie Spencer</t>
  </si>
  <si>
    <t>Harry Spencer</t>
  </si>
  <si>
    <t>Flora O'Dea</t>
  </si>
  <si>
    <t>Ava O'Neill</t>
  </si>
  <si>
    <t>Nell Prideaux-Brune</t>
  </si>
  <si>
    <t>Romilly Murray</t>
  </si>
  <si>
    <t>Savannah Peskett</t>
  </si>
  <si>
    <t>Minnie Kitson</t>
  </si>
  <si>
    <t>Megan Prince</t>
  </si>
  <si>
    <t>Hanna Lagadec</t>
  </si>
  <si>
    <t>Willow Leathard</t>
  </si>
  <si>
    <t>Sissi Stoller</t>
  </si>
  <si>
    <t>Bella Tan</t>
  </si>
  <si>
    <t>Hattie Stubbs</t>
  </si>
  <si>
    <t xml:space="preserve">Eve Felstead </t>
  </si>
  <si>
    <t>Rosie Norvill</t>
  </si>
  <si>
    <t>Alia Bozai</t>
  </si>
  <si>
    <t>Tallula Tylor</t>
  </si>
  <si>
    <t>Ottillie Howard</t>
  </si>
  <si>
    <t>Sonja Bull Hansen</t>
  </si>
  <si>
    <t>Saskia Reed</t>
  </si>
  <si>
    <t>Amelie Pearce</t>
  </si>
  <si>
    <t>Willow Todd</t>
  </si>
  <si>
    <t>Emily Burnyeat</t>
  </si>
  <si>
    <t>Ellie Schuck-Walker</t>
  </si>
  <si>
    <t>Bryer Sautelle-Smith</t>
  </si>
  <si>
    <t>Charlotte Fox</t>
  </si>
  <si>
    <t>Nia Burnard</t>
  </si>
  <si>
    <t>Grace Hamilton</t>
  </si>
  <si>
    <t>Lily Eustice</t>
  </si>
  <si>
    <t>Ava Jones</t>
  </si>
  <si>
    <t>Evaleen Newlands</t>
  </si>
  <si>
    <t>Fleur Newlands</t>
  </si>
  <si>
    <t>Alice Hudd</t>
  </si>
  <si>
    <t>Matilda Soar</t>
  </si>
  <si>
    <t>Beatrice Rowe</t>
  </si>
  <si>
    <t>Florence Mackenzie</t>
  </si>
  <si>
    <t>Poppy Mulready</t>
  </si>
  <si>
    <t>Matilda Mulready</t>
  </si>
  <si>
    <t>Lydia Massey</t>
  </si>
  <si>
    <t>Jasmine Gray</t>
  </si>
  <si>
    <t>Elodie Partington -Nash</t>
  </si>
  <si>
    <t>Ebony Street Brown</t>
  </si>
  <si>
    <t>Isaac Nicholson</t>
  </si>
  <si>
    <t>Callum Jones</t>
  </si>
  <si>
    <t>Elsie Barbery-Redd</t>
  </si>
  <si>
    <t>Mario Brown</t>
  </si>
  <si>
    <t>Tamzin Gribble</t>
  </si>
  <si>
    <t>Lily Leigh</t>
  </si>
  <si>
    <t>John Hoskins</t>
  </si>
  <si>
    <t>Aaron Dey</t>
  </si>
  <si>
    <t>Anna Harrold</t>
  </si>
  <si>
    <t>Amelie Smith</t>
  </si>
  <si>
    <t>Kyran James</t>
  </si>
  <si>
    <t>Leah Rapson</t>
  </si>
  <si>
    <t>Zienna Pattenden Daly</t>
  </si>
  <si>
    <t>N&amp;P</t>
  </si>
  <si>
    <t>CAC</t>
  </si>
  <si>
    <t>Truro School</t>
  </si>
  <si>
    <t>Un attached</t>
  </si>
  <si>
    <t>Truro High</t>
  </si>
  <si>
    <t>Tavistock</t>
  </si>
  <si>
    <t>CAc</t>
  </si>
  <si>
    <t>Portreath P S</t>
  </si>
  <si>
    <t>COPAC</t>
  </si>
  <si>
    <t>Helston CC</t>
  </si>
  <si>
    <t>Hayle Runners</t>
  </si>
  <si>
    <t>Truro Sch</t>
  </si>
  <si>
    <t>Wadebridge Sch</t>
  </si>
  <si>
    <t>CAA</t>
  </si>
  <si>
    <t>F</t>
  </si>
  <si>
    <t>f</t>
  </si>
  <si>
    <t>m</t>
  </si>
  <si>
    <t>V40 Men</t>
  </si>
  <si>
    <t>V40 Women</t>
  </si>
  <si>
    <t>110mH</t>
  </si>
  <si>
    <t>21.6</t>
  </si>
  <si>
    <t>22.6</t>
  </si>
  <si>
    <t>23.6</t>
  </si>
  <si>
    <t>24.6</t>
  </si>
  <si>
    <t>26.6</t>
  </si>
  <si>
    <t>100mH</t>
  </si>
  <si>
    <t>15.5</t>
  </si>
  <si>
    <t>25.5</t>
  </si>
  <si>
    <t>45.5</t>
  </si>
  <si>
    <t>75M H U15G</t>
  </si>
  <si>
    <t>14.0</t>
  </si>
  <si>
    <t>24.0</t>
  </si>
  <si>
    <t>14.3</t>
  </si>
  <si>
    <t>15.1</t>
  </si>
  <si>
    <t>15.4</t>
  </si>
  <si>
    <t>70M H</t>
  </si>
  <si>
    <t>13.7</t>
  </si>
  <si>
    <t>15.0</t>
  </si>
  <si>
    <t>15.2</t>
  </si>
  <si>
    <t>U11B Long Jump</t>
  </si>
  <si>
    <t>U11G Long Jump</t>
  </si>
  <si>
    <t>Triple Jump V40M</t>
  </si>
  <si>
    <t>Triple Jump SW</t>
  </si>
  <si>
    <t>Triple Jump U17M</t>
  </si>
  <si>
    <t>Triple Jump U15B</t>
  </si>
  <si>
    <t>Pole Vault U20W</t>
  </si>
  <si>
    <t>Pole Vault U13G</t>
  </si>
  <si>
    <t>Pole Vault U15G</t>
  </si>
  <si>
    <t>Discus SW</t>
  </si>
  <si>
    <t>Discus U20W</t>
  </si>
  <si>
    <t>Discus U17W</t>
  </si>
  <si>
    <t>Discus U15G</t>
  </si>
  <si>
    <t>75M U11G</t>
  </si>
  <si>
    <t>11.5</t>
  </si>
  <si>
    <t>12.3</t>
  </si>
  <si>
    <t>13.3</t>
  </si>
  <si>
    <t>14.4</t>
  </si>
  <si>
    <t>14.1</t>
  </si>
  <si>
    <t xml:space="preserve">75M U11G Heat </t>
  </si>
  <si>
    <t>75M U11G Heat</t>
  </si>
  <si>
    <t>11.6</t>
  </si>
  <si>
    <t>12.2</t>
  </si>
  <si>
    <t>12.9</t>
  </si>
  <si>
    <t>14.2</t>
  </si>
  <si>
    <t>100M U13G</t>
  </si>
  <si>
    <t>14.5</t>
  </si>
  <si>
    <t>16.5</t>
  </si>
  <si>
    <t>16.0</t>
  </si>
  <si>
    <t>Athena Jefferies</t>
  </si>
  <si>
    <t>16.4</t>
  </si>
  <si>
    <t>17.1</t>
  </si>
  <si>
    <t>800M SW &amp; U17W</t>
  </si>
  <si>
    <t>2.20.7</t>
  </si>
  <si>
    <t>2.21.8</t>
  </si>
  <si>
    <t>2.23.2</t>
  </si>
  <si>
    <t>2.26.7</t>
  </si>
  <si>
    <t>800M VM/SM/U20M/U17M</t>
  </si>
  <si>
    <t>2.03.1</t>
  </si>
  <si>
    <t>2.08.2</t>
  </si>
  <si>
    <t>2.13.3</t>
  </si>
  <si>
    <t>2.17.9</t>
  </si>
  <si>
    <t>2.21.5</t>
  </si>
  <si>
    <t>2.23.4</t>
  </si>
  <si>
    <t>3.04.8</t>
  </si>
  <si>
    <t>800M U13B &amp; U15B</t>
  </si>
  <si>
    <t>2.12.3</t>
  </si>
  <si>
    <t>2.31.5</t>
  </si>
  <si>
    <t>2.32.9</t>
  </si>
  <si>
    <t>2.38.8</t>
  </si>
  <si>
    <t>2.39.4</t>
  </si>
  <si>
    <t>2.42.8</t>
  </si>
  <si>
    <t>2.44.6</t>
  </si>
  <si>
    <t>800M U15G</t>
  </si>
  <si>
    <t>2.32.2</t>
  </si>
  <si>
    <t>2.33.6</t>
  </si>
  <si>
    <t>2.34.9</t>
  </si>
  <si>
    <t>2.38.3</t>
  </si>
  <si>
    <t>2.38.4</t>
  </si>
  <si>
    <t>2.49.0</t>
  </si>
  <si>
    <t>2.56.2</t>
  </si>
  <si>
    <t>Long Jump U13G</t>
  </si>
  <si>
    <t>Hammer U20W</t>
  </si>
  <si>
    <t>800M U13G</t>
  </si>
  <si>
    <t>2.56.9</t>
  </si>
  <si>
    <t>3.06.1</t>
  </si>
  <si>
    <t>3.08.7</t>
  </si>
  <si>
    <t>3.17.2</t>
  </si>
  <si>
    <t>3.24.8</t>
  </si>
  <si>
    <t>3.41.1</t>
  </si>
  <si>
    <t>3.49.3</t>
  </si>
  <si>
    <t>600M U11G</t>
  </si>
  <si>
    <t>2.00.6</t>
  </si>
  <si>
    <t>2.02.8</t>
  </si>
  <si>
    <t>2.16.6</t>
  </si>
  <si>
    <t>2.16.9</t>
  </si>
  <si>
    <t>2.17.6</t>
  </si>
  <si>
    <t>2.22.0</t>
  </si>
  <si>
    <t>2.22.2</t>
  </si>
  <si>
    <t>2.27.8</t>
  </si>
  <si>
    <t>2.32.0</t>
  </si>
  <si>
    <t>2.34.5</t>
  </si>
  <si>
    <t>600M U11B</t>
  </si>
  <si>
    <t>2.02.0</t>
  </si>
  <si>
    <t>2.04.4</t>
  </si>
  <si>
    <t>2.06.0</t>
  </si>
  <si>
    <t>2.06.3</t>
  </si>
  <si>
    <t>2.07.3</t>
  </si>
  <si>
    <t>300M U15G</t>
  </si>
  <si>
    <t>43.5</t>
  </si>
  <si>
    <t>45.1</t>
  </si>
  <si>
    <t>45.7</t>
  </si>
  <si>
    <t>47.9</t>
  </si>
  <si>
    <t>50.2</t>
  </si>
  <si>
    <t>55.4</t>
  </si>
  <si>
    <t>300M U17W</t>
  </si>
  <si>
    <t>43.9</t>
  </si>
  <si>
    <t>44.7</t>
  </si>
  <si>
    <t>46.5</t>
  </si>
  <si>
    <t>300M U15B</t>
  </si>
  <si>
    <t>41.2</t>
  </si>
  <si>
    <t>47.3</t>
  </si>
  <si>
    <t>48.4</t>
  </si>
  <si>
    <t>400M VM/U20M/U17M</t>
  </si>
  <si>
    <t>55.7</t>
  </si>
  <si>
    <t>56.1</t>
  </si>
  <si>
    <t>59.1</t>
  </si>
  <si>
    <t>61.3</t>
  </si>
  <si>
    <t>68.2</t>
  </si>
  <si>
    <t>400M SM</t>
  </si>
  <si>
    <t>49.5</t>
  </si>
  <si>
    <t>50.1</t>
  </si>
  <si>
    <t>50.5</t>
  </si>
  <si>
    <t>62.3</t>
  </si>
  <si>
    <t>Shot VM/SM/U17M/U15B</t>
  </si>
  <si>
    <t>High Jump V40M/SM/U20M/U17M</t>
  </si>
  <si>
    <t>Ruben Ganfield</t>
  </si>
  <si>
    <t>100M U15G</t>
  </si>
  <si>
    <t>13.6</t>
  </si>
  <si>
    <t>75M U11B</t>
  </si>
  <si>
    <t>11.7</t>
  </si>
  <si>
    <t>12.0</t>
  </si>
  <si>
    <t>12.4</t>
  </si>
  <si>
    <t>12.5</t>
  </si>
  <si>
    <t>12.6</t>
  </si>
  <si>
    <t>12.7</t>
  </si>
  <si>
    <t>11.3</t>
  </si>
  <si>
    <t>13.1</t>
  </si>
  <si>
    <t>100M U17M</t>
  </si>
  <si>
    <t>11.8</t>
  </si>
  <si>
    <t>13.2</t>
  </si>
  <si>
    <t>13.5</t>
  </si>
  <si>
    <t>100M U17G/U20W/SW</t>
  </si>
  <si>
    <t>Lukah Williams</t>
  </si>
  <si>
    <t>100M U13B/U15B</t>
  </si>
  <si>
    <t>11.9</t>
  </si>
  <si>
    <t>22.9</t>
  </si>
  <si>
    <t>66.9</t>
  </si>
  <si>
    <t>14.7</t>
  </si>
  <si>
    <t>14.8</t>
  </si>
  <si>
    <t>100M U20M/SM/VM</t>
  </si>
  <si>
    <t>11.1</t>
  </si>
  <si>
    <t>11.4</t>
  </si>
  <si>
    <t>Discus VM/SM/U17M</t>
  </si>
  <si>
    <t>Long Jump U13B</t>
  </si>
  <si>
    <t>400M H U20W/SW</t>
  </si>
  <si>
    <t>63.5</t>
  </si>
  <si>
    <t>72.6</t>
  </si>
  <si>
    <t>Long Jump SW/U17W/U15G</t>
  </si>
  <si>
    <t>1500 S/C U17W/U20W</t>
  </si>
  <si>
    <t>5.20.2</t>
  </si>
  <si>
    <t>5.39.2</t>
  </si>
  <si>
    <t>5.39.5</t>
  </si>
  <si>
    <t>5.43.3</t>
  </si>
  <si>
    <t>Georgina Clarke</t>
  </si>
  <si>
    <t>High Jump U15G/U13G</t>
  </si>
  <si>
    <t>Javelin SW/U20W/U17W/U15G/U13G</t>
  </si>
  <si>
    <t>50.7</t>
  </si>
  <si>
    <t>59.8</t>
  </si>
  <si>
    <t>60.5</t>
  </si>
  <si>
    <t>67.1</t>
  </si>
  <si>
    <t>4x100m Relay (Mixed Ages)</t>
  </si>
  <si>
    <t>4x100M (Mixed)</t>
  </si>
  <si>
    <t>62.2</t>
  </si>
  <si>
    <t>65.6</t>
  </si>
  <si>
    <t>67.3</t>
  </si>
  <si>
    <t>70.9</t>
  </si>
  <si>
    <t>3000M VM/VW/SM/U20M/U17W/U15B/U15G</t>
  </si>
  <si>
    <t>8.51.5</t>
  </si>
  <si>
    <t>8.54.1</t>
  </si>
  <si>
    <t>8.56.0</t>
  </si>
  <si>
    <t>9.26.2</t>
  </si>
  <si>
    <t>10.14.4</t>
  </si>
  <si>
    <t>10.15.9</t>
  </si>
  <si>
    <t>10.17.7</t>
  </si>
  <si>
    <t>10.42.9</t>
  </si>
  <si>
    <t>10.59.4</t>
  </si>
  <si>
    <t>11.04.8</t>
  </si>
  <si>
    <t>11.22.2</t>
  </si>
  <si>
    <t>11.34.8</t>
  </si>
  <si>
    <t>12.24.1</t>
  </si>
  <si>
    <t>Shot SW/U20W/U13G</t>
  </si>
  <si>
    <t>2xboys &amp; 2xgirls in team?</t>
  </si>
  <si>
    <t>3xCAC boys &amp; 1 from CAA</t>
  </si>
  <si>
    <t>3000M VM S/C</t>
  </si>
  <si>
    <t>11.43.0</t>
  </si>
  <si>
    <t>12.05.4</t>
  </si>
  <si>
    <t>Jessica Brown</t>
  </si>
  <si>
    <t>Javelin SM/U15B/U13B</t>
  </si>
  <si>
    <t>24.1</t>
  </si>
  <si>
    <t>24.4</t>
  </si>
  <si>
    <t>24.5</t>
  </si>
  <si>
    <t>27.3</t>
  </si>
  <si>
    <t>27.4</t>
  </si>
  <si>
    <t>27.5</t>
  </si>
  <si>
    <t>30.6</t>
  </si>
  <si>
    <t>23.3</t>
  </si>
  <si>
    <t>25.1</t>
  </si>
  <si>
    <t>25.3</t>
  </si>
  <si>
    <t>25.4</t>
  </si>
  <si>
    <t>25.9</t>
  </si>
  <si>
    <t>28.1</t>
  </si>
  <si>
    <t>29.7</t>
  </si>
  <si>
    <t>150M U11G (Heats)</t>
  </si>
  <si>
    <t>150M  U11G (Heats)</t>
  </si>
  <si>
    <t>200M U13G (Heats)</t>
  </si>
  <si>
    <t>30.2</t>
  </si>
  <si>
    <t>30.9</t>
  </si>
  <si>
    <t>33.1</t>
  </si>
  <si>
    <t>38.1</t>
  </si>
  <si>
    <t>31.0</t>
  </si>
  <si>
    <t>33.0</t>
  </si>
  <si>
    <t>200M U15G (heats)</t>
  </si>
  <si>
    <t>28.8</t>
  </si>
  <si>
    <t>29.1</t>
  </si>
  <si>
    <t>30.0</t>
  </si>
  <si>
    <t>33.5</t>
  </si>
  <si>
    <t>28.2</t>
  </si>
  <si>
    <t>28.7</t>
  </si>
  <si>
    <t>150M U11B</t>
  </si>
  <si>
    <t>22.8</t>
  </si>
  <si>
    <t>25.0</t>
  </si>
  <si>
    <t>200M VM/U20M/SM</t>
  </si>
  <si>
    <t>22.5</t>
  </si>
  <si>
    <t>26.1</t>
  </si>
  <si>
    <t>200M U17M/U17W/SW</t>
  </si>
  <si>
    <t>23.9</t>
  </si>
  <si>
    <t>27.9</t>
  </si>
  <si>
    <t>28.5</t>
  </si>
  <si>
    <t>200M U13B</t>
  </si>
  <si>
    <t>29.9</t>
  </si>
  <si>
    <t>30.3</t>
  </si>
  <si>
    <t>31.2</t>
  </si>
  <si>
    <t>31.4</t>
  </si>
  <si>
    <t>200M U15B</t>
  </si>
  <si>
    <t>26.5</t>
  </si>
  <si>
    <t>150M U11G Final</t>
  </si>
  <si>
    <t>25.2</t>
  </si>
  <si>
    <t>26.7</t>
  </si>
  <si>
    <t>1500M U17M</t>
  </si>
  <si>
    <t>5.43.9</t>
  </si>
  <si>
    <t>1500M VM/SM/U20M/U17M</t>
  </si>
  <si>
    <t>3.56.0</t>
  </si>
  <si>
    <t>4.14.8</t>
  </si>
  <si>
    <t>4.15.2</t>
  </si>
  <si>
    <t>4.28.7</t>
  </si>
  <si>
    <t>4.38.3</t>
  </si>
  <si>
    <t>4.41.5</t>
  </si>
  <si>
    <t>4.45.4</t>
  </si>
  <si>
    <t>4.59.8</t>
  </si>
  <si>
    <t>5.13.5</t>
  </si>
  <si>
    <t>5.25.2</t>
  </si>
  <si>
    <t>Long Jump U17M/U15B</t>
  </si>
  <si>
    <t>Long Jump SM/U20M/VM</t>
  </si>
  <si>
    <t>1500M U13G/U15B</t>
  </si>
  <si>
    <t>4.56.8</t>
  </si>
  <si>
    <t>5.16.9</t>
  </si>
  <si>
    <t>5.29.2</t>
  </si>
  <si>
    <t>5.33.9</t>
  </si>
  <si>
    <t>5.42.4</t>
  </si>
  <si>
    <t>5.57.0</t>
  </si>
  <si>
    <t>6.00.4</t>
  </si>
  <si>
    <t>6.09.5</t>
  </si>
  <si>
    <t>6.53.8</t>
  </si>
  <si>
    <t>1500M VW/SW/U20W/U17W/U15G</t>
  </si>
  <si>
    <t>4.50.3</t>
  </si>
  <si>
    <t>5.00.2</t>
  </si>
  <si>
    <t>5.02.7</t>
  </si>
  <si>
    <t>5.07.9</t>
  </si>
  <si>
    <t>5.08.8</t>
  </si>
  <si>
    <t>5.19.0</t>
  </si>
  <si>
    <t>5.21.5</t>
  </si>
  <si>
    <t>5.31.8</t>
  </si>
  <si>
    <t>5.52.0</t>
  </si>
  <si>
    <t>5.52.4</t>
  </si>
  <si>
    <t>200M U15G</t>
  </si>
  <si>
    <t>29.0</t>
  </si>
  <si>
    <t>200M U13G</t>
  </si>
  <si>
    <t>30.1</t>
  </si>
  <si>
    <t>30.7</t>
  </si>
  <si>
    <t>+0.00</t>
  </si>
  <si>
    <t>+0.3</t>
  </si>
  <si>
    <t>+2.5</t>
  </si>
  <si>
    <t>+0.2</t>
  </si>
  <si>
    <t>-0.2</t>
  </si>
  <si>
    <t>-0.3</t>
  </si>
  <si>
    <t>+0.5</t>
  </si>
  <si>
    <t>+1.6</t>
  </si>
  <si>
    <t>+1.2</t>
  </si>
  <si>
    <t>+1.0</t>
  </si>
  <si>
    <t>+0.9</t>
  </si>
  <si>
    <t>+2.0</t>
  </si>
  <si>
    <t>WS not recorded</t>
  </si>
  <si>
    <t>+2.3</t>
  </si>
  <si>
    <t>+2.1</t>
  </si>
  <si>
    <t>+3.5</t>
  </si>
  <si>
    <t>+1.5</t>
  </si>
  <si>
    <t>not recorded</t>
  </si>
  <si>
    <t>+1.1</t>
  </si>
  <si>
    <t>+2.7</t>
  </si>
  <si>
    <t>Vet60 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</si>
</sst>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i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</font>
    <font>
      <sz val="14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E1F7E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1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22"/>
      </right>
      <top style="medium">
        <color indexed="10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thin">
        <color indexed="22"/>
      </left>
      <right style="medium">
        <color indexed="64"/>
      </right>
      <top style="medium">
        <color indexed="10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4" fillId="9" borderId="1" applyAlignment="0" applyProtection="0"/>
    <xf numFmtId="0" fontId="3" fillId="0" borderId="0"/>
    <xf numFmtId="0" fontId="3" fillId="0" borderId="0"/>
  </cellStyleXfs>
  <cellXfs count="9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/>
    <xf numFmtId="0" fontId="2" fillId="0" borderId="2" xfId="2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1" fillId="0" borderId="3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2" fontId="6" fillId="0" borderId="0" xfId="0" applyNumberFormat="1" applyFont="1"/>
    <xf numFmtId="2" fontId="8" fillId="0" borderId="0" xfId="0" applyNumberFormat="1" applyFo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4" fontId="0" fillId="3" borderId="10" xfId="0" applyNumberForma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2" xfId="3" applyFont="1" applyBorder="1" applyAlignment="1">
      <alignment horizontal="center" wrapText="1"/>
    </xf>
    <xf numFmtId="0" fontId="6" fillId="4" borderId="13" xfId="0" applyFont="1" applyFill="1" applyBorder="1" applyAlignment="1">
      <alignment horizontal="center"/>
    </xf>
    <xf numFmtId="14" fontId="6" fillId="4" borderId="13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9" fillId="5" borderId="13" xfId="3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/>
    </xf>
    <xf numFmtId="0" fontId="7" fillId="2" borderId="0" xfId="0" applyFont="1" applyFill="1"/>
    <xf numFmtId="2" fontId="7" fillId="2" borderId="0" xfId="0" applyNumberFormat="1" applyFont="1" applyFill="1"/>
    <xf numFmtId="2" fontId="0" fillId="2" borderId="0" xfId="0" applyNumberFormat="1" applyFill="1"/>
    <xf numFmtId="0" fontId="0" fillId="2" borderId="0" xfId="0" applyFill="1"/>
    <xf numFmtId="1" fontId="0" fillId="0" borderId="0" xfId="0" applyNumberFormat="1"/>
    <xf numFmtId="1" fontId="6" fillId="0" borderId="0" xfId="0" applyNumberFormat="1" applyFont="1"/>
    <xf numFmtId="1" fontId="8" fillId="0" borderId="0" xfId="0" applyNumberFormat="1" applyFont="1"/>
    <xf numFmtId="49" fontId="7" fillId="0" borderId="0" xfId="0" applyNumberFormat="1" applyFont="1" applyAlignment="1">
      <alignment horizontal="right"/>
    </xf>
    <xf numFmtId="49" fontId="0" fillId="0" borderId="0" xfId="0" applyNumberFormat="1"/>
    <xf numFmtId="49" fontId="1" fillId="0" borderId="3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/>
    </xf>
    <xf numFmtId="0" fontId="12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14" xfId="2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14" fontId="0" fillId="0" borderId="0" xfId="0" applyNumberFormat="1"/>
    <xf numFmtId="0" fontId="2" fillId="0" borderId="15" xfId="2" applyFont="1" applyBorder="1" applyAlignment="1">
      <alignment horizontal="left" wrapText="1"/>
    </xf>
    <xf numFmtId="0" fontId="0" fillId="0" borderId="15" xfId="0" applyBorder="1"/>
    <xf numFmtId="0" fontId="0" fillId="0" borderId="15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4" xfId="0" applyBorder="1"/>
    <xf numFmtId="14" fontId="0" fillId="0" borderId="14" xfId="0" applyNumberFormat="1" applyBorder="1" applyAlignment="1">
      <alignment horizontal="center"/>
    </xf>
    <xf numFmtId="14" fontId="0" fillId="0" borderId="2" xfId="0" applyNumberFormat="1" applyBorder="1"/>
    <xf numFmtId="14" fontId="0" fillId="0" borderId="2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7" fillId="6" borderId="0" xfId="0" applyFont="1" applyFill="1"/>
    <xf numFmtId="0" fontId="0" fillId="6" borderId="0" xfId="0" applyFill="1"/>
    <xf numFmtId="2" fontId="7" fillId="6" borderId="0" xfId="0" applyNumberFormat="1" applyFont="1" applyFill="1" applyAlignment="1">
      <alignment horizontal="right"/>
    </xf>
    <xf numFmtId="0" fontId="4" fillId="6" borderId="0" xfId="0" applyFont="1" applyFill="1"/>
    <xf numFmtId="2" fontId="0" fillId="6" borderId="0" xfId="0" applyNumberFormat="1" applyFill="1"/>
    <xf numFmtId="0" fontId="1" fillId="6" borderId="0" xfId="0" applyFont="1" applyFill="1" applyAlignment="1">
      <alignment horizontal="center"/>
    </xf>
    <xf numFmtId="2" fontId="1" fillId="6" borderId="0" xfId="0" applyNumberFormat="1" applyFont="1" applyFill="1" applyAlignment="1">
      <alignment horizontal="center" wrapText="1"/>
    </xf>
    <xf numFmtId="0" fontId="0" fillId="6" borderId="0" xfId="0" applyFill="1" applyAlignment="1">
      <alignment horizontal="center"/>
    </xf>
    <xf numFmtId="2" fontId="0" fillId="6" borderId="0" xfId="0" applyNumberFormat="1" applyFill="1" applyAlignment="1">
      <alignment horizontal="center"/>
    </xf>
    <xf numFmtId="1" fontId="0" fillId="7" borderId="22" xfId="0" applyNumberFormat="1" applyFill="1" applyBorder="1"/>
    <xf numFmtId="1" fontId="8" fillId="7" borderId="22" xfId="0" applyNumberFormat="1" applyFont="1" applyFill="1" applyBorder="1"/>
    <xf numFmtId="0" fontId="13" fillId="9" borderId="1" xfId="1" applyFont="1"/>
    <xf numFmtId="49" fontId="12" fillId="0" borderId="0" xfId="0" applyNumberFormat="1" applyFont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0" fillId="10" borderId="0" xfId="0" applyFill="1"/>
    <xf numFmtId="49" fontId="12" fillId="10" borderId="0" xfId="0" applyNumberFormat="1" applyFont="1" applyFill="1" applyAlignment="1">
      <alignment horizontal="center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29" xfId="0" applyFill="1" applyBorder="1" applyAlignment="1">
      <alignment horizontal="center"/>
    </xf>
  </cellXfs>
  <cellStyles count="4">
    <cellStyle name="Good 2" xfId="1" xr:uid="{00000000-0005-0000-0000-000000000000}"/>
    <cellStyle name="Normal" xfId="0" builtinId="0"/>
    <cellStyle name="Normal_Sheet1" xfId="2" xr:uid="{00000000-0005-0000-0000-000002000000}"/>
    <cellStyle name="Normal_Sheet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03"/>
  <sheetViews>
    <sheetView workbookViewId="0">
      <pane ySplit="3" topLeftCell="A37" activePane="bottomLeft" state="frozen"/>
      <selection pane="bottomLeft" activeCell="I48" sqref="I48"/>
    </sheetView>
  </sheetViews>
  <sheetFormatPr defaultRowHeight="12.75" x14ac:dyDescent="0.2"/>
  <cols>
    <col min="1" max="1" width="6.7109375" style="1" customWidth="1"/>
    <col min="2" max="2" width="24.7109375" customWidth="1"/>
    <col min="3" max="3" width="14.7109375" customWidth="1"/>
    <col min="4" max="4" width="5.7109375" style="1" customWidth="1"/>
    <col min="5" max="5" width="0.28515625" style="24" customWidth="1"/>
    <col min="6" max="6" width="9.7109375" style="1" customWidth="1"/>
    <col min="7" max="7" width="11.5703125" style="28" customWidth="1"/>
    <col min="8" max="9" width="9.85546875" style="1" customWidth="1"/>
    <col min="10" max="10" width="10.7109375" customWidth="1"/>
    <col min="13" max="13" width="5.7109375" customWidth="1"/>
    <col min="14" max="14" width="20.7109375" customWidth="1"/>
  </cols>
  <sheetData>
    <row r="1" spans="1:14" ht="14.25" customHeight="1" thickTop="1" thickBot="1" x14ac:dyDescent="0.25">
      <c r="A1" s="26" t="s">
        <v>62</v>
      </c>
      <c r="B1" s="26" t="s">
        <v>6</v>
      </c>
      <c r="C1" s="26" t="s">
        <v>7</v>
      </c>
      <c r="D1" s="26" t="s">
        <v>42</v>
      </c>
      <c r="E1" s="27" t="s">
        <v>26</v>
      </c>
      <c r="F1" s="29" t="s">
        <v>14</v>
      </c>
      <c r="G1" s="30" t="s">
        <v>8</v>
      </c>
      <c r="J1" s="13" t="s">
        <v>26</v>
      </c>
      <c r="K1" s="14" t="s">
        <v>27</v>
      </c>
      <c r="L1" s="15" t="s">
        <v>28</v>
      </c>
      <c r="N1" s="6"/>
    </row>
    <row r="2" spans="1:14" ht="14.25" hidden="1" customHeight="1" thickBot="1" x14ac:dyDescent="0.25">
      <c r="A2" s="57">
        <v>999</v>
      </c>
      <c r="B2" s="49" t="s">
        <v>25</v>
      </c>
      <c r="C2" s="50"/>
      <c r="D2" s="51" t="s">
        <v>24</v>
      </c>
      <c r="E2" s="52">
        <v>1</v>
      </c>
      <c r="F2" s="51"/>
      <c r="G2" s="60" t="str">
        <f ca="1">IF(F2="",IF(D2="M",VLOOKUP(E2,J$2:L$21,2,TRUE),VLOOKUP(E2,J$2:L$21,3,TRUE)),IF(D2="M",VLOOKUP(F2,J$24:L$45,2,TRUE),VLOOKUP(F2,J$24:L$45,3,TRUE)))</f>
        <v>SM</v>
      </c>
      <c r="J2" s="16">
        <v>1</v>
      </c>
      <c r="K2" s="17" t="s">
        <v>29</v>
      </c>
      <c r="L2" s="18" t="s">
        <v>45</v>
      </c>
    </row>
    <row r="3" spans="1:14" ht="14.25" customHeight="1" x14ac:dyDescent="0.2">
      <c r="A3" s="58">
        <v>999</v>
      </c>
      <c r="B3" s="46" t="s">
        <v>25</v>
      </c>
      <c r="C3" s="53"/>
      <c r="D3" s="47" t="s">
        <v>24</v>
      </c>
      <c r="E3" s="54">
        <v>22909</v>
      </c>
      <c r="F3" s="47"/>
      <c r="G3" s="61" t="str">
        <f ca="1">IF(F3="",IF(D3="M",VLOOKUP(E3,J$2:L$21,2,TRUE),VLOOKUP(E3,J$2:L$21,3,TRUE)),IF(D3="M",VLOOKUP(F3,J$24:L$45,2,TRUE),VLOOKUP(F3,J$24:L$45,3,TRUE)))</f>
        <v>SM</v>
      </c>
      <c r="J3" s="16">
        <f ca="1">DATE(YEAR(TODAY()) - 21, 1, 1)</f>
        <v>37622</v>
      </c>
      <c r="K3" s="17" t="s">
        <v>48</v>
      </c>
      <c r="L3" s="18" t="s">
        <v>47</v>
      </c>
    </row>
    <row r="4" spans="1:14" ht="14.25" customHeight="1" x14ac:dyDescent="0.2">
      <c r="A4" s="59">
        <v>1</v>
      </c>
      <c r="B4" s="4" t="s">
        <v>68</v>
      </c>
      <c r="C4" s="74" t="s">
        <v>265</v>
      </c>
      <c r="D4" s="44" t="s">
        <v>24</v>
      </c>
      <c r="E4" s="55">
        <v>37981</v>
      </c>
      <c r="F4" s="25"/>
      <c r="G4" s="62" t="s">
        <v>29</v>
      </c>
      <c r="J4" s="16">
        <f ca="1">DATE(YEAR(TODAY()) - 17, 9, 1)</f>
        <v>39326</v>
      </c>
      <c r="K4" s="17" t="s">
        <v>44</v>
      </c>
      <c r="L4" s="18" t="s">
        <v>46</v>
      </c>
    </row>
    <row r="5" spans="1:14" ht="14.25" customHeight="1" x14ac:dyDescent="0.2">
      <c r="A5" s="59">
        <v>2</v>
      </c>
      <c r="B5" s="4" t="s">
        <v>69</v>
      </c>
      <c r="C5" s="74" t="s">
        <v>265</v>
      </c>
      <c r="D5" s="44" t="s">
        <v>24</v>
      </c>
      <c r="E5" s="56">
        <v>20604</v>
      </c>
      <c r="F5" s="25"/>
      <c r="G5" s="62" t="s">
        <v>281</v>
      </c>
      <c r="J5" s="16">
        <f ca="1">DATE(YEAR(TODAY()) - 16, 9, 1)</f>
        <v>39692</v>
      </c>
      <c r="K5" s="17" t="s">
        <v>44</v>
      </c>
      <c r="L5" s="18" t="s">
        <v>46</v>
      </c>
    </row>
    <row r="6" spans="1:14" ht="14.25" customHeight="1" x14ac:dyDescent="0.2">
      <c r="A6" s="59">
        <v>3</v>
      </c>
      <c r="B6" s="4" t="s">
        <v>70</v>
      </c>
      <c r="C6" s="74" t="s">
        <v>265</v>
      </c>
      <c r="D6" s="44" t="s">
        <v>278</v>
      </c>
      <c r="E6" s="56">
        <v>40885</v>
      </c>
      <c r="F6" s="44"/>
      <c r="G6" s="62" t="str">
        <f t="shared" ref="G6:G68" ca="1" si="0">IF(AND(E6="",F6=""),"",IF(F6="",IF(D6="M",VLOOKUP(E6,J$2:L$21,2,TRUE),VLOOKUP(E6,J$2:L$21,3,TRUE)),IF(D6="M",VLOOKUP(F6,J$24:L$45,2,TRUE),VLOOKUP(F6,J$24:L$45,3,TRUE))))</f>
        <v>U13G</v>
      </c>
      <c r="J6" s="16">
        <f ca="1">DATE(YEAR(TODAY()) - 15, 9, 1)</f>
        <v>40057</v>
      </c>
      <c r="K6" s="17" t="s">
        <v>30</v>
      </c>
      <c r="L6" s="18" t="s">
        <v>31</v>
      </c>
    </row>
    <row r="7" spans="1:14" ht="14.25" customHeight="1" x14ac:dyDescent="0.2">
      <c r="A7" s="59">
        <v>4</v>
      </c>
      <c r="B7" s="4" t="s">
        <v>419</v>
      </c>
      <c r="C7" s="74" t="s">
        <v>264</v>
      </c>
      <c r="D7" s="44" t="s">
        <v>24</v>
      </c>
      <c r="E7" s="56">
        <v>39622</v>
      </c>
      <c r="F7" s="25"/>
      <c r="G7" s="62" t="str">
        <f t="shared" ca="1" si="0"/>
        <v>U17M</v>
      </c>
      <c r="J7" s="16">
        <f ca="1">DATE(YEAR(TODAY()) - 13, 9, 1)</f>
        <v>40787</v>
      </c>
      <c r="K7" s="17" t="s">
        <v>32</v>
      </c>
      <c r="L7" s="18" t="s">
        <v>33</v>
      </c>
    </row>
    <row r="8" spans="1:14" ht="14.25" customHeight="1" x14ac:dyDescent="0.2">
      <c r="A8" s="59">
        <v>5</v>
      </c>
      <c r="B8" s="4" t="s">
        <v>71</v>
      </c>
      <c r="C8" s="74" t="s">
        <v>264</v>
      </c>
      <c r="D8" s="44" t="s">
        <v>278</v>
      </c>
      <c r="E8" s="56">
        <v>39852</v>
      </c>
      <c r="F8" s="25"/>
      <c r="G8" s="62" t="str">
        <f t="shared" ca="1" si="0"/>
        <v>U17W</v>
      </c>
      <c r="J8" s="16">
        <f ca="1">DATE(YEAR(TODAY()) - 12, 9, 1)</f>
        <v>41153</v>
      </c>
      <c r="K8" s="17" t="s">
        <v>34</v>
      </c>
      <c r="L8" s="18" t="s">
        <v>35</v>
      </c>
    </row>
    <row r="9" spans="1:14" ht="14.25" customHeight="1" x14ac:dyDescent="0.2">
      <c r="A9" s="59">
        <v>6</v>
      </c>
      <c r="B9" s="4" t="s">
        <v>72</v>
      </c>
      <c r="C9" s="74" t="s">
        <v>272</v>
      </c>
      <c r="D9" s="44" t="s">
        <v>24</v>
      </c>
      <c r="E9" s="56">
        <v>28950</v>
      </c>
      <c r="F9" s="25"/>
      <c r="G9" s="62" t="s">
        <v>281</v>
      </c>
      <c r="J9" s="16">
        <f ca="1">DATE(YEAR(TODAY()) - 11, 9, 1)</f>
        <v>41518</v>
      </c>
      <c r="K9" s="17" t="s">
        <v>36</v>
      </c>
      <c r="L9" s="18" t="s">
        <v>37</v>
      </c>
    </row>
    <row r="10" spans="1:14" ht="14.25" customHeight="1" x14ac:dyDescent="0.2">
      <c r="A10" s="59">
        <v>7</v>
      </c>
      <c r="B10" s="4" t="s">
        <v>73</v>
      </c>
      <c r="C10" s="74" t="s">
        <v>272</v>
      </c>
      <c r="D10" s="44" t="s">
        <v>278</v>
      </c>
      <c r="E10" s="56">
        <v>42045</v>
      </c>
      <c r="F10" s="25"/>
      <c r="G10" s="62" t="s">
        <v>37</v>
      </c>
      <c r="J10" s="16">
        <f ca="1">DATE(YEAR(TODAY()) - 10, 9, 1)</f>
        <v>41883</v>
      </c>
      <c r="K10" s="17" t="s">
        <v>38</v>
      </c>
      <c r="L10" s="18" t="s">
        <v>39</v>
      </c>
    </row>
    <row r="11" spans="1:14" ht="14.25" customHeight="1" x14ac:dyDescent="0.2">
      <c r="A11" s="59">
        <v>8</v>
      </c>
      <c r="B11" s="4" t="s">
        <v>74</v>
      </c>
      <c r="C11" s="74" t="s">
        <v>264</v>
      </c>
      <c r="D11" s="44" t="s">
        <v>278</v>
      </c>
      <c r="E11" s="56">
        <v>38924</v>
      </c>
      <c r="F11" s="25"/>
      <c r="G11" s="62" t="str">
        <f t="shared" ca="1" si="0"/>
        <v>U20W</v>
      </c>
      <c r="J11" s="16">
        <f ca="1">DATE(YEAR(TODAY()) - 9, 9, 1)</f>
        <v>42248</v>
      </c>
      <c r="K11" s="17" t="s">
        <v>40</v>
      </c>
      <c r="L11" s="18" t="s">
        <v>41</v>
      </c>
    </row>
    <row r="12" spans="1:14" ht="14.25" customHeight="1" x14ac:dyDescent="0.2">
      <c r="A12" s="59">
        <v>9</v>
      </c>
      <c r="B12" s="4" t="s">
        <v>75</v>
      </c>
      <c r="C12" s="74" t="s">
        <v>265</v>
      </c>
      <c r="D12" s="44" t="s">
        <v>278</v>
      </c>
      <c r="E12" s="56">
        <v>40539</v>
      </c>
      <c r="F12" s="25"/>
      <c r="G12" s="62" t="str">
        <f t="shared" ca="1" si="0"/>
        <v>U15G</v>
      </c>
      <c r="J12" s="16">
        <f ca="1">DATE(YEAR(TODAY()) - 8, 9, 1)</f>
        <v>42614</v>
      </c>
      <c r="K12" s="17" t="s">
        <v>57</v>
      </c>
      <c r="L12" s="18" t="s">
        <v>58</v>
      </c>
    </row>
    <row r="13" spans="1:14" ht="14.25" customHeight="1" thickBot="1" x14ac:dyDescent="0.25">
      <c r="A13" s="59">
        <v>10</v>
      </c>
      <c r="B13" s="4" t="s">
        <v>76</v>
      </c>
      <c r="C13" s="74" t="s">
        <v>264</v>
      </c>
      <c r="D13" s="44" t="s">
        <v>24</v>
      </c>
      <c r="E13" s="56">
        <v>27571</v>
      </c>
      <c r="F13" s="25"/>
      <c r="G13" s="62" t="s">
        <v>281</v>
      </c>
      <c r="J13" s="19">
        <f ca="1">DATE(YEAR(TODAY()) - 7, 9, 1)</f>
        <v>42979</v>
      </c>
      <c r="K13" s="20" t="s">
        <v>59</v>
      </c>
      <c r="L13" s="21" t="s">
        <v>60</v>
      </c>
    </row>
    <row r="14" spans="1:14" ht="14.25" customHeight="1" thickTop="1" x14ac:dyDescent="0.2">
      <c r="A14" s="59">
        <v>11</v>
      </c>
      <c r="B14" s="4" t="s">
        <v>77</v>
      </c>
      <c r="C14" s="74" t="s">
        <v>264</v>
      </c>
      <c r="D14" s="44" t="s">
        <v>278</v>
      </c>
      <c r="E14" s="56">
        <v>39962</v>
      </c>
      <c r="F14" s="25"/>
      <c r="G14" s="62" t="str">
        <f t="shared" ca="1" si="0"/>
        <v>U17W</v>
      </c>
    </row>
    <row r="15" spans="1:14" ht="14.25" customHeight="1" thickBot="1" x14ac:dyDescent="0.25">
      <c r="A15" s="59">
        <v>12</v>
      </c>
      <c r="B15" s="4" t="s">
        <v>78</v>
      </c>
      <c r="C15" s="74" t="s">
        <v>265</v>
      </c>
      <c r="D15" s="44" t="s">
        <v>278</v>
      </c>
      <c r="E15" s="56">
        <v>40266</v>
      </c>
      <c r="F15" s="25"/>
      <c r="G15" s="62" t="str">
        <f t="shared" ca="1" si="0"/>
        <v>U15G</v>
      </c>
    </row>
    <row r="16" spans="1:14" ht="14.25" customHeight="1" x14ac:dyDescent="0.2">
      <c r="A16" s="59">
        <v>13</v>
      </c>
      <c r="B16" s="4" t="s">
        <v>79</v>
      </c>
      <c r="C16" s="74" t="s">
        <v>277</v>
      </c>
      <c r="D16" s="44" t="s">
        <v>24</v>
      </c>
      <c r="E16" s="56">
        <v>41856</v>
      </c>
      <c r="F16" s="25"/>
      <c r="G16" s="62" t="str">
        <f t="shared" ca="1" si="0"/>
        <v>U11B</v>
      </c>
      <c r="J16" s="80" t="s">
        <v>43</v>
      </c>
      <c r="K16" s="81"/>
      <c r="L16" s="82"/>
    </row>
    <row r="17" spans="1:12" ht="14.25" customHeight="1" x14ac:dyDescent="0.2">
      <c r="A17" s="59">
        <v>14</v>
      </c>
      <c r="B17" s="4" t="s">
        <v>80</v>
      </c>
      <c r="C17" s="74" t="s">
        <v>264</v>
      </c>
      <c r="D17" s="44" t="s">
        <v>278</v>
      </c>
      <c r="E17" s="56">
        <v>41832</v>
      </c>
      <c r="F17" s="25"/>
      <c r="G17" s="62" t="str">
        <f t="shared" ca="1" si="0"/>
        <v>U11G</v>
      </c>
      <c r="J17" s="83"/>
      <c r="K17" s="84"/>
      <c r="L17" s="85"/>
    </row>
    <row r="18" spans="1:12" ht="14.25" customHeight="1" thickBot="1" x14ac:dyDescent="0.25">
      <c r="A18" s="59">
        <v>15</v>
      </c>
      <c r="B18" s="4" t="s">
        <v>81</v>
      </c>
      <c r="C18" s="74" t="s">
        <v>264</v>
      </c>
      <c r="D18" s="44" t="s">
        <v>278</v>
      </c>
      <c r="E18" s="56">
        <v>39085</v>
      </c>
      <c r="F18" s="25"/>
      <c r="G18" s="62" t="str">
        <f t="shared" ca="1" si="0"/>
        <v>U20W</v>
      </c>
      <c r="J18" s="86"/>
      <c r="K18" s="87"/>
      <c r="L18" s="88"/>
    </row>
    <row r="19" spans="1:12" ht="14.25" customHeight="1" x14ac:dyDescent="0.2">
      <c r="A19" s="59">
        <v>16</v>
      </c>
      <c r="B19" s="4" t="s">
        <v>82</v>
      </c>
      <c r="C19" s="74" t="s">
        <v>264</v>
      </c>
      <c r="D19" s="44" t="s">
        <v>278</v>
      </c>
      <c r="E19" s="56">
        <v>36068</v>
      </c>
      <c r="F19" s="25"/>
      <c r="G19" s="62" t="str">
        <f t="shared" ca="1" si="0"/>
        <v>SW</v>
      </c>
    </row>
    <row r="20" spans="1:12" ht="14.25" customHeight="1" x14ac:dyDescent="0.2">
      <c r="A20" s="59">
        <v>17</v>
      </c>
      <c r="B20" s="4" t="s">
        <v>83</v>
      </c>
      <c r="C20" s="74" t="s">
        <v>265</v>
      </c>
      <c r="D20" s="44" t="s">
        <v>278</v>
      </c>
      <c r="E20" s="56">
        <v>40804</v>
      </c>
      <c r="F20" s="25"/>
      <c r="G20" s="62" t="str">
        <f t="shared" ca="1" si="0"/>
        <v>U13G</v>
      </c>
      <c r="J20" s="1"/>
    </row>
    <row r="21" spans="1:12" ht="14.25" customHeight="1" x14ac:dyDescent="0.2">
      <c r="A21" s="59">
        <v>18</v>
      </c>
      <c r="B21" s="4" t="s">
        <v>84</v>
      </c>
      <c r="C21" s="74" t="s">
        <v>265</v>
      </c>
      <c r="D21" s="44" t="s">
        <v>24</v>
      </c>
      <c r="E21" s="56">
        <v>38986</v>
      </c>
      <c r="F21" s="25"/>
      <c r="G21" s="62" t="str">
        <f t="shared" ca="1" si="0"/>
        <v>U20M</v>
      </c>
      <c r="J21" s="1"/>
    </row>
    <row r="22" spans="1:12" ht="14.25" customHeight="1" thickBot="1" x14ac:dyDescent="0.25">
      <c r="A22" s="59">
        <v>19</v>
      </c>
      <c r="B22" s="4" t="s">
        <v>85</v>
      </c>
      <c r="C22" s="74" t="s">
        <v>264</v>
      </c>
      <c r="D22" s="44" t="s">
        <v>24</v>
      </c>
      <c r="E22" s="56">
        <v>40244</v>
      </c>
      <c r="F22" s="25"/>
      <c r="G22" s="62" t="str">
        <f t="shared" ca="1" si="0"/>
        <v>U15B</v>
      </c>
    </row>
    <row r="23" spans="1:12" ht="14.25" customHeight="1" thickTop="1" thickBot="1" x14ac:dyDescent="0.25">
      <c r="A23" s="59">
        <v>20</v>
      </c>
      <c r="B23" s="4" t="s">
        <v>86</v>
      </c>
      <c r="C23" s="74" t="s">
        <v>264</v>
      </c>
      <c r="D23" s="44" t="s">
        <v>24</v>
      </c>
      <c r="E23" s="56">
        <v>39728</v>
      </c>
      <c r="F23" s="25"/>
      <c r="G23" s="62" t="str">
        <f t="shared" ca="1" si="0"/>
        <v>U17M</v>
      </c>
      <c r="J23" s="13" t="s">
        <v>14</v>
      </c>
      <c r="K23" s="14" t="s">
        <v>27</v>
      </c>
      <c r="L23" s="15" t="s">
        <v>28</v>
      </c>
    </row>
    <row r="24" spans="1:12" ht="14.25" customHeight="1" x14ac:dyDescent="0.2">
      <c r="A24" s="59">
        <v>21</v>
      </c>
      <c r="B24" s="4" t="s">
        <v>87</v>
      </c>
      <c r="C24" s="74" t="s">
        <v>264</v>
      </c>
      <c r="D24" s="44" t="s">
        <v>24</v>
      </c>
      <c r="E24" s="56">
        <v>27825</v>
      </c>
      <c r="F24" s="44"/>
      <c r="G24" s="62" t="s">
        <v>281</v>
      </c>
      <c r="J24" s="22">
        <v>2</v>
      </c>
      <c r="K24" s="17" t="s">
        <v>57</v>
      </c>
      <c r="L24" s="18" t="s">
        <v>58</v>
      </c>
    </row>
    <row r="25" spans="1:12" ht="14.25" customHeight="1" x14ac:dyDescent="0.2">
      <c r="A25" s="59">
        <v>22</v>
      </c>
      <c r="B25" s="4" t="s">
        <v>88</v>
      </c>
      <c r="C25" s="74" t="s">
        <v>265</v>
      </c>
      <c r="D25" s="44" t="s">
        <v>278</v>
      </c>
      <c r="E25" s="56">
        <v>40179</v>
      </c>
      <c r="F25" s="44"/>
      <c r="G25" s="62" t="str">
        <f t="shared" ca="1" si="0"/>
        <v>U15G</v>
      </c>
      <c r="J25" s="22">
        <v>3</v>
      </c>
      <c r="K25" s="17" t="s">
        <v>40</v>
      </c>
      <c r="L25" s="18" t="s">
        <v>41</v>
      </c>
    </row>
    <row r="26" spans="1:12" ht="14.25" customHeight="1" x14ac:dyDescent="0.2">
      <c r="A26" s="59">
        <v>23</v>
      </c>
      <c r="B26" s="4" t="s">
        <v>332</v>
      </c>
      <c r="C26" s="74" t="s">
        <v>264</v>
      </c>
      <c r="D26" s="44" t="s">
        <v>278</v>
      </c>
      <c r="E26" s="56">
        <v>41622</v>
      </c>
      <c r="F26" s="25"/>
      <c r="G26" s="62" t="str">
        <f t="shared" ca="1" si="0"/>
        <v>U11G</v>
      </c>
      <c r="J26" s="22">
        <v>4</v>
      </c>
      <c r="K26" s="17" t="s">
        <v>38</v>
      </c>
      <c r="L26" s="18" t="s">
        <v>39</v>
      </c>
    </row>
    <row r="27" spans="1:12" ht="14.25" customHeight="1" x14ac:dyDescent="0.2">
      <c r="A27" s="59">
        <v>24</v>
      </c>
      <c r="B27" s="4" t="s">
        <v>89</v>
      </c>
      <c r="C27" s="74" t="s">
        <v>265</v>
      </c>
      <c r="D27" s="44" t="s">
        <v>24</v>
      </c>
      <c r="E27" s="56">
        <v>22649</v>
      </c>
      <c r="F27" s="25"/>
      <c r="G27" s="62" t="s">
        <v>281</v>
      </c>
      <c r="J27" s="22">
        <v>5</v>
      </c>
      <c r="K27" s="17" t="s">
        <v>36</v>
      </c>
      <c r="L27" s="18" t="s">
        <v>37</v>
      </c>
    </row>
    <row r="28" spans="1:12" ht="14.25" customHeight="1" x14ac:dyDescent="0.2">
      <c r="A28" s="59">
        <v>25</v>
      </c>
      <c r="B28" s="4" t="s">
        <v>90</v>
      </c>
      <c r="C28" s="74" t="s">
        <v>264</v>
      </c>
      <c r="D28" s="44" t="s">
        <v>24</v>
      </c>
      <c r="E28" s="56">
        <v>42146</v>
      </c>
      <c r="F28" s="44"/>
      <c r="G28" s="62" t="s">
        <v>36</v>
      </c>
      <c r="J28" s="22">
        <v>6</v>
      </c>
      <c r="K28" s="17" t="s">
        <v>34</v>
      </c>
      <c r="L28" s="18" t="s">
        <v>35</v>
      </c>
    </row>
    <row r="29" spans="1:12" ht="14.25" customHeight="1" x14ac:dyDescent="0.2">
      <c r="A29" s="59">
        <v>26</v>
      </c>
      <c r="B29" s="4" t="s">
        <v>91</v>
      </c>
      <c r="C29" s="74" t="s">
        <v>264</v>
      </c>
      <c r="D29" s="44" t="s">
        <v>24</v>
      </c>
      <c r="E29" s="56">
        <v>40576</v>
      </c>
      <c r="F29" s="25"/>
      <c r="G29" s="62" t="str">
        <f t="shared" ca="1" si="0"/>
        <v>U15B</v>
      </c>
      <c r="J29" s="22">
        <v>7</v>
      </c>
      <c r="K29" s="17" t="s">
        <v>32</v>
      </c>
      <c r="L29" s="18" t="s">
        <v>33</v>
      </c>
    </row>
    <row r="30" spans="1:12" ht="14.25" customHeight="1" x14ac:dyDescent="0.2">
      <c r="A30" s="59">
        <v>27</v>
      </c>
      <c r="B30" s="4" t="s">
        <v>92</v>
      </c>
      <c r="C30" s="74" t="s">
        <v>264</v>
      </c>
      <c r="D30" s="44" t="s">
        <v>24</v>
      </c>
      <c r="E30" s="56">
        <v>26773</v>
      </c>
      <c r="F30" s="25"/>
      <c r="G30" s="62" t="s">
        <v>281</v>
      </c>
      <c r="J30" s="22">
        <v>8</v>
      </c>
      <c r="K30" s="17" t="s">
        <v>30</v>
      </c>
      <c r="L30" s="18" t="s">
        <v>31</v>
      </c>
    </row>
    <row r="31" spans="1:12" ht="14.25" customHeight="1" x14ac:dyDescent="0.2">
      <c r="A31" s="59">
        <v>28</v>
      </c>
      <c r="B31" s="4" t="s">
        <v>93</v>
      </c>
      <c r="C31" s="74" t="s">
        <v>264</v>
      </c>
      <c r="D31" s="44" t="s">
        <v>24</v>
      </c>
      <c r="E31" s="56">
        <v>38642</v>
      </c>
      <c r="F31" s="44"/>
      <c r="G31" s="62" t="str">
        <f t="shared" ca="1" si="0"/>
        <v>U20M</v>
      </c>
      <c r="J31" s="22">
        <v>9</v>
      </c>
      <c r="K31" s="17" t="s">
        <v>30</v>
      </c>
      <c r="L31" s="18" t="s">
        <v>31</v>
      </c>
    </row>
    <row r="32" spans="1:12" ht="14.25" customHeight="1" x14ac:dyDescent="0.2">
      <c r="A32" s="59">
        <v>29</v>
      </c>
      <c r="B32" s="4" t="s">
        <v>94</v>
      </c>
      <c r="C32" s="74" t="s">
        <v>264</v>
      </c>
      <c r="D32" s="44" t="s">
        <v>24</v>
      </c>
      <c r="E32" s="56">
        <v>35226</v>
      </c>
      <c r="F32" s="25"/>
      <c r="G32" s="62" t="str">
        <f t="shared" ca="1" si="0"/>
        <v>SM</v>
      </c>
      <c r="J32" s="22">
        <v>10</v>
      </c>
      <c r="K32" s="17" t="s">
        <v>44</v>
      </c>
      <c r="L32" s="18" t="s">
        <v>46</v>
      </c>
    </row>
    <row r="33" spans="1:12" ht="14.25" customHeight="1" x14ac:dyDescent="0.2">
      <c r="A33" s="59">
        <v>30</v>
      </c>
      <c r="B33" s="4" t="s">
        <v>95</v>
      </c>
      <c r="C33" s="74" t="s">
        <v>264</v>
      </c>
      <c r="D33" s="44" t="s">
        <v>24</v>
      </c>
      <c r="E33" s="56">
        <v>41134</v>
      </c>
      <c r="F33" s="44"/>
      <c r="G33" s="62" t="str">
        <f t="shared" ca="1" si="0"/>
        <v>U13B</v>
      </c>
      <c r="J33" s="22">
        <v>11</v>
      </c>
      <c r="K33" s="17" t="s">
        <v>44</v>
      </c>
      <c r="L33" s="18" t="s">
        <v>46</v>
      </c>
    </row>
    <row r="34" spans="1:12" ht="14.25" customHeight="1" x14ac:dyDescent="0.2">
      <c r="A34" s="59">
        <v>31</v>
      </c>
      <c r="B34" s="4" t="s">
        <v>96</v>
      </c>
      <c r="C34" s="74" t="s">
        <v>265</v>
      </c>
      <c r="D34" s="44" t="s">
        <v>24</v>
      </c>
      <c r="E34" s="56">
        <v>39572</v>
      </c>
      <c r="F34" s="25"/>
      <c r="G34" s="62" t="str">
        <f t="shared" ca="1" si="0"/>
        <v>U17M</v>
      </c>
      <c r="J34" s="22">
        <v>12</v>
      </c>
      <c r="K34" s="17" t="s">
        <v>48</v>
      </c>
      <c r="L34" s="18" t="s">
        <v>47</v>
      </c>
    </row>
    <row r="35" spans="1:12" ht="14.25" customHeight="1" x14ac:dyDescent="0.2">
      <c r="A35" s="59">
        <v>32</v>
      </c>
      <c r="B35" s="4" t="s">
        <v>97</v>
      </c>
      <c r="C35" s="74" t="s">
        <v>272</v>
      </c>
      <c r="D35" s="44" t="s">
        <v>278</v>
      </c>
      <c r="E35" s="56">
        <v>39031</v>
      </c>
      <c r="F35" s="25"/>
      <c r="G35" s="62" t="str">
        <f t="shared" ca="1" si="0"/>
        <v>U20W</v>
      </c>
      <c r="J35" s="22">
        <v>13</v>
      </c>
      <c r="K35" s="17" t="s">
        <v>48</v>
      </c>
      <c r="L35" s="18" t="s">
        <v>47</v>
      </c>
    </row>
    <row r="36" spans="1:12" ht="14.25" customHeight="1" thickBot="1" x14ac:dyDescent="0.25">
      <c r="A36" s="59">
        <v>33</v>
      </c>
      <c r="B36" s="4" t="s">
        <v>98</v>
      </c>
      <c r="C36" s="74" t="s">
        <v>264</v>
      </c>
      <c r="D36" s="44" t="s">
        <v>278</v>
      </c>
      <c r="E36" s="56">
        <v>41081</v>
      </c>
      <c r="F36" s="25"/>
      <c r="G36" s="62" t="str">
        <f t="shared" ca="1" si="0"/>
        <v>U13G</v>
      </c>
      <c r="J36" s="23">
        <v>14</v>
      </c>
      <c r="K36" s="20" t="s">
        <v>29</v>
      </c>
      <c r="L36" s="21" t="s">
        <v>45</v>
      </c>
    </row>
    <row r="37" spans="1:12" ht="14.25" customHeight="1" thickTop="1" x14ac:dyDescent="0.2">
      <c r="A37" s="59">
        <v>34</v>
      </c>
      <c r="B37" s="4" t="s">
        <v>99</v>
      </c>
      <c r="C37" s="74" t="s">
        <v>264</v>
      </c>
      <c r="D37" s="44" t="s">
        <v>24</v>
      </c>
      <c r="E37" s="56">
        <v>24883</v>
      </c>
      <c r="F37" s="44"/>
      <c r="G37" s="62" t="s">
        <v>281</v>
      </c>
    </row>
    <row r="38" spans="1:12" ht="14.25" customHeight="1" x14ac:dyDescent="0.2">
      <c r="A38" s="59">
        <v>35</v>
      </c>
      <c r="B38" s="4" t="s">
        <v>100</v>
      </c>
      <c r="C38" s="74" t="s">
        <v>265</v>
      </c>
      <c r="D38" s="44" t="s">
        <v>24</v>
      </c>
      <c r="E38" s="56">
        <v>37283</v>
      </c>
      <c r="F38" s="25"/>
      <c r="G38" s="62" t="str">
        <f t="shared" ca="1" si="0"/>
        <v>SM</v>
      </c>
    </row>
    <row r="39" spans="1:12" ht="14.25" customHeight="1" x14ac:dyDescent="0.2">
      <c r="A39" s="59">
        <v>36</v>
      </c>
      <c r="B39" s="4" t="s">
        <v>101</v>
      </c>
      <c r="C39" s="74" t="s">
        <v>265</v>
      </c>
      <c r="D39" s="44" t="s">
        <v>278</v>
      </c>
      <c r="E39" s="56">
        <v>26990</v>
      </c>
      <c r="F39" s="25"/>
      <c r="G39" s="62" t="s">
        <v>282</v>
      </c>
      <c r="I39" s="6" t="s">
        <v>65</v>
      </c>
    </row>
    <row r="40" spans="1:12" ht="14.25" customHeight="1" x14ac:dyDescent="0.2">
      <c r="A40" s="59">
        <v>37</v>
      </c>
      <c r="B40" s="4" t="s">
        <v>102</v>
      </c>
      <c r="C40" s="74" t="s">
        <v>264</v>
      </c>
      <c r="D40" s="44" t="s">
        <v>278</v>
      </c>
      <c r="E40" s="48">
        <v>40488</v>
      </c>
      <c r="F40" s="25"/>
      <c r="G40" s="62" t="str">
        <f t="shared" ca="1" si="0"/>
        <v>U15G</v>
      </c>
      <c r="I40"/>
    </row>
    <row r="41" spans="1:12" ht="14.25" customHeight="1" x14ac:dyDescent="0.2">
      <c r="A41" s="59">
        <v>38</v>
      </c>
      <c r="B41" s="4" t="s">
        <v>103</v>
      </c>
      <c r="C41" s="74" t="s">
        <v>265</v>
      </c>
      <c r="D41" s="44" t="s">
        <v>279</v>
      </c>
      <c r="E41" s="56">
        <v>41040</v>
      </c>
      <c r="F41" s="25"/>
      <c r="G41" s="62" t="str">
        <f t="shared" ca="1" si="0"/>
        <v>U13G</v>
      </c>
      <c r="I41" s="43" t="s">
        <v>64</v>
      </c>
    </row>
    <row r="42" spans="1:12" ht="14.25" customHeight="1" x14ac:dyDescent="0.2">
      <c r="A42" s="59">
        <v>39</v>
      </c>
      <c r="B42" s="4" t="s">
        <v>104</v>
      </c>
      <c r="C42" s="74" t="s">
        <v>264</v>
      </c>
      <c r="D42" s="44" t="s">
        <v>24</v>
      </c>
      <c r="E42" s="56">
        <v>39273</v>
      </c>
      <c r="F42" s="25"/>
      <c r="G42" s="62" t="str">
        <f t="shared" ca="1" si="0"/>
        <v>U20M</v>
      </c>
      <c r="I42" t="s">
        <v>67</v>
      </c>
    </row>
    <row r="43" spans="1:12" ht="14.25" customHeight="1" x14ac:dyDescent="0.2">
      <c r="A43" s="59">
        <v>40</v>
      </c>
      <c r="B43" s="4" t="s">
        <v>105</v>
      </c>
      <c r="C43" s="74" t="s">
        <v>265</v>
      </c>
      <c r="D43" s="44" t="s">
        <v>24</v>
      </c>
      <c r="E43" s="56">
        <v>41382</v>
      </c>
      <c r="F43" s="25"/>
      <c r="G43" s="62" t="s">
        <v>32</v>
      </c>
      <c r="I43" s="6" t="s">
        <v>63</v>
      </c>
    </row>
    <row r="44" spans="1:12" ht="14.25" customHeight="1" x14ac:dyDescent="0.2">
      <c r="A44" s="59">
        <v>41</v>
      </c>
      <c r="B44" s="4" t="s">
        <v>106</v>
      </c>
      <c r="C44" s="74" t="s">
        <v>265</v>
      </c>
      <c r="D44" s="44" t="s">
        <v>278</v>
      </c>
      <c r="E44" s="56">
        <v>41317</v>
      </c>
      <c r="F44" s="25"/>
      <c r="G44" s="62" t="s">
        <v>33</v>
      </c>
      <c r="I44"/>
    </row>
    <row r="45" spans="1:12" ht="14.25" customHeight="1" x14ac:dyDescent="0.2">
      <c r="A45" s="59">
        <v>42</v>
      </c>
      <c r="B45" s="4" t="s">
        <v>107</v>
      </c>
      <c r="C45" s="74" t="s">
        <v>265</v>
      </c>
      <c r="D45" s="44" t="s">
        <v>24</v>
      </c>
      <c r="E45" s="56">
        <v>41114</v>
      </c>
      <c r="F45" s="25"/>
      <c r="G45" s="62" t="str">
        <f t="shared" ca="1" si="0"/>
        <v>U13B</v>
      </c>
      <c r="I45" s="43" t="s">
        <v>66</v>
      </c>
    </row>
    <row r="46" spans="1:12" ht="14.25" customHeight="1" x14ac:dyDescent="0.2">
      <c r="A46" s="59">
        <v>43</v>
      </c>
      <c r="B46" s="4" t="s">
        <v>108</v>
      </c>
      <c r="C46" s="74" t="s">
        <v>265</v>
      </c>
      <c r="D46" s="44" t="s">
        <v>278</v>
      </c>
      <c r="E46" s="56">
        <v>40355</v>
      </c>
      <c r="F46" s="25"/>
      <c r="G46" s="62" t="str">
        <f t="shared" ca="1" si="0"/>
        <v>U15G</v>
      </c>
    </row>
    <row r="47" spans="1:12" ht="14.25" customHeight="1" x14ac:dyDescent="0.2">
      <c r="A47" s="59">
        <v>44</v>
      </c>
      <c r="B47" s="4" t="s">
        <v>109</v>
      </c>
      <c r="C47" s="74" t="s">
        <v>265</v>
      </c>
      <c r="D47" s="44" t="s">
        <v>278</v>
      </c>
      <c r="E47" s="56">
        <v>40805</v>
      </c>
      <c r="F47" s="25"/>
      <c r="G47" s="62" t="str">
        <f t="shared" ca="1" si="0"/>
        <v>U13G</v>
      </c>
    </row>
    <row r="48" spans="1:12" ht="14.25" customHeight="1" x14ac:dyDescent="0.2">
      <c r="A48" s="59">
        <v>45</v>
      </c>
      <c r="B48" s="4" t="s">
        <v>110</v>
      </c>
      <c r="C48" s="74" t="s">
        <v>265</v>
      </c>
      <c r="D48" s="44" t="s">
        <v>24</v>
      </c>
      <c r="E48" s="56">
        <v>40177</v>
      </c>
      <c r="F48" s="25"/>
      <c r="G48" s="62" t="str">
        <f t="shared" ca="1" si="0"/>
        <v>U15B</v>
      </c>
    </row>
    <row r="49" spans="1:7" ht="14.25" customHeight="1" x14ac:dyDescent="0.2">
      <c r="A49" s="59">
        <v>46</v>
      </c>
      <c r="B49" s="4" t="s">
        <v>111</v>
      </c>
      <c r="C49" s="74" t="s">
        <v>272</v>
      </c>
      <c r="D49" s="44" t="s">
        <v>24</v>
      </c>
      <c r="E49" s="56">
        <v>37932</v>
      </c>
      <c r="F49" s="25"/>
      <c r="G49" s="62" t="str">
        <f t="shared" ca="1" si="0"/>
        <v>U20M</v>
      </c>
    </row>
    <row r="50" spans="1:7" ht="14.25" customHeight="1" x14ac:dyDescent="0.2">
      <c r="A50" s="59">
        <v>47</v>
      </c>
      <c r="B50" s="4" t="s">
        <v>112</v>
      </c>
      <c r="C50" s="74" t="s">
        <v>264</v>
      </c>
      <c r="D50" s="44" t="s">
        <v>278</v>
      </c>
      <c r="E50" s="56">
        <v>39696</v>
      </c>
      <c r="F50" s="44"/>
      <c r="G50" s="62" t="str">
        <f t="shared" ca="1" si="0"/>
        <v>U17W</v>
      </c>
    </row>
    <row r="51" spans="1:7" ht="14.25" customHeight="1" x14ac:dyDescent="0.2">
      <c r="A51" s="59">
        <v>48</v>
      </c>
      <c r="B51" s="4" t="s">
        <v>113</v>
      </c>
      <c r="C51" s="74" t="s">
        <v>264</v>
      </c>
      <c r="D51" s="44" t="s">
        <v>278</v>
      </c>
      <c r="E51" s="56">
        <v>41118</v>
      </c>
      <c r="F51" s="25"/>
      <c r="G51" s="62" t="str">
        <f t="shared" ca="1" si="0"/>
        <v>U13G</v>
      </c>
    </row>
    <row r="52" spans="1:7" ht="14.25" customHeight="1" x14ac:dyDescent="0.2">
      <c r="A52" s="59">
        <v>49</v>
      </c>
      <c r="B52" s="4" t="s">
        <v>114</v>
      </c>
      <c r="C52" s="74" t="s">
        <v>264</v>
      </c>
      <c r="D52" s="44" t="s">
        <v>24</v>
      </c>
      <c r="E52" s="56">
        <v>40491</v>
      </c>
      <c r="F52" s="25"/>
      <c r="G52" s="62" t="str">
        <f t="shared" ca="1" si="0"/>
        <v>U15B</v>
      </c>
    </row>
    <row r="53" spans="1:7" ht="14.25" customHeight="1" x14ac:dyDescent="0.2">
      <c r="A53" s="59">
        <v>50</v>
      </c>
      <c r="B53" s="4" t="s">
        <v>115</v>
      </c>
      <c r="C53" s="74" t="s">
        <v>264</v>
      </c>
      <c r="D53" s="44" t="s">
        <v>24</v>
      </c>
      <c r="E53" s="56">
        <v>41367</v>
      </c>
      <c r="F53" s="25"/>
      <c r="G53" s="62" t="s">
        <v>32</v>
      </c>
    </row>
    <row r="54" spans="1:7" ht="14.25" customHeight="1" x14ac:dyDescent="0.2">
      <c r="A54" s="59">
        <v>51</v>
      </c>
      <c r="B54" s="4" t="s">
        <v>457</v>
      </c>
      <c r="C54" s="74" t="s">
        <v>264</v>
      </c>
      <c r="D54" s="44" t="s">
        <v>278</v>
      </c>
      <c r="E54" s="56">
        <v>38987</v>
      </c>
      <c r="F54" s="25"/>
      <c r="G54" s="62" t="str">
        <f t="shared" ca="1" si="0"/>
        <v>U20W</v>
      </c>
    </row>
    <row r="55" spans="1:7" ht="14.25" customHeight="1" x14ac:dyDescent="0.2">
      <c r="A55" s="59">
        <v>52</v>
      </c>
      <c r="B55" s="4" t="s">
        <v>116</v>
      </c>
      <c r="C55" s="74" t="s">
        <v>264</v>
      </c>
      <c r="D55" s="44" t="s">
        <v>278</v>
      </c>
      <c r="E55" s="56">
        <v>39873</v>
      </c>
      <c r="F55" s="44"/>
      <c r="G55" s="62" t="str">
        <f t="shared" ca="1" si="0"/>
        <v>U17W</v>
      </c>
    </row>
    <row r="56" spans="1:7" ht="14.25" customHeight="1" x14ac:dyDescent="0.2">
      <c r="A56" s="59">
        <v>53</v>
      </c>
      <c r="B56" s="4" t="s">
        <v>117</v>
      </c>
      <c r="C56" s="74" t="s">
        <v>272</v>
      </c>
      <c r="D56" s="44" t="s">
        <v>278</v>
      </c>
      <c r="E56" s="56">
        <v>41883</v>
      </c>
      <c r="F56" s="25"/>
      <c r="G56" s="62" t="s">
        <v>37</v>
      </c>
    </row>
    <row r="57" spans="1:7" ht="14.25" customHeight="1" x14ac:dyDescent="0.2">
      <c r="A57" s="59">
        <v>54</v>
      </c>
      <c r="B57" s="4" t="s">
        <v>118</v>
      </c>
      <c r="C57" s="74" t="s">
        <v>264</v>
      </c>
      <c r="D57" s="44" t="s">
        <v>24</v>
      </c>
      <c r="E57" s="56">
        <v>39889</v>
      </c>
      <c r="F57" s="25"/>
      <c r="G57" s="62" t="str">
        <f t="shared" ca="1" si="0"/>
        <v>U17M</v>
      </c>
    </row>
    <row r="58" spans="1:7" ht="14.25" customHeight="1" x14ac:dyDescent="0.2">
      <c r="A58" s="59">
        <v>55</v>
      </c>
      <c r="B58" s="4" t="s">
        <v>119</v>
      </c>
      <c r="C58" s="74" t="s">
        <v>264</v>
      </c>
      <c r="D58" s="44" t="s">
        <v>278</v>
      </c>
      <c r="E58" s="56">
        <v>41615</v>
      </c>
      <c r="F58" s="44"/>
      <c r="G58" s="62" t="str">
        <f t="shared" ca="1" si="0"/>
        <v>U11G</v>
      </c>
    </row>
    <row r="59" spans="1:7" ht="14.25" customHeight="1" x14ac:dyDescent="0.2">
      <c r="A59" s="59">
        <v>56</v>
      </c>
      <c r="B59" s="4" t="s">
        <v>120</v>
      </c>
      <c r="C59" s="74" t="s">
        <v>264</v>
      </c>
      <c r="D59" s="44" t="s">
        <v>278</v>
      </c>
      <c r="E59" s="56">
        <v>41618</v>
      </c>
      <c r="F59" s="25"/>
      <c r="G59" s="62" t="str">
        <f t="shared" ca="1" si="0"/>
        <v>U11G</v>
      </c>
    </row>
    <row r="60" spans="1:7" ht="14.25" customHeight="1" x14ac:dyDescent="0.2">
      <c r="A60" s="59">
        <v>57</v>
      </c>
      <c r="B60" s="4" t="s">
        <v>121</v>
      </c>
      <c r="C60" s="74" t="s">
        <v>272</v>
      </c>
      <c r="D60" s="44" t="s">
        <v>24</v>
      </c>
      <c r="E60" s="56">
        <v>40231</v>
      </c>
      <c r="F60" s="25"/>
      <c r="G60" s="62" t="str">
        <f t="shared" ca="1" si="0"/>
        <v>U15B</v>
      </c>
    </row>
    <row r="61" spans="1:7" ht="14.25" customHeight="1" x14ac:dyDescent="0.2">
      <c r="A61" s="59">
        <v>58</v>
      </c>
      <c r="B61" s="4" t="s">
        <v>122</v>
      </c>
      <c r="C61" s="74" t="s">
        <v>272</v>
      </c>
      <c r="D61" s="44" t="s">
        <v>278</v>
      </c>
      <c r="E61" s="56">
        <v>40904</v>
      </c>
      <c r="F61" s="25"/>
      <c r="G61" s="62" t="str">
        <f t="shared" ca="1" si="0"/>
        <v>U13G</v>
      </c>
    </row>
    <row r="62" spans="1:7" ht="14.25" customHeight="1" x14ac:dyDescent="0.2">
      <c r="A62" s="59">
        <v>59</v>
      </c>
      <c r="B62" s="4" t="s">
        <v>123</v>
      </c>
      <c r="C62" s="74" t="s">
        <v>264</v>
      </c>
      <c r="D62" s="44" t="s">
        <v>24</v>
      </c>
      <c r="E62" s="56">
        <v>25313</v>
      </c>
      <c r="F62" s="25"/>
      <c r="G62" s="62" t="s">
        <v>281</v>
      </c>
    </row>
    <row r="63" spans="1:7" ht="14.25" customHeight="1" x14ac:dyDescent="0.2">
      <c r="A63" s="59">
        <v>60</v>
      </c>
      <c r="B63" s="4" t="s">
        <v>124</v>
      </c>
      <c r="C63" s="74" t="s">
        <v>264</v>
      </c>
      <c r="D63" s="44" t="s">
        <v>24</v>
      </c>
      <c r="E63" s="56">
        <v>39378</v>
      </c>
      <c r="F63" s="44"/>
      <c r="G63" s="62" t="str">
        <f t="shared" ca="1" si="0"/>
        <v>U17M</v>
      </c>
    </row>
    <row r="64" spans="1:7" ht="14.25" customHeight="1" x14ac:dyDescent="0.2">
      <c r="A64" s="59">
        <v>61</v>
      </c>
      <c r="B64" s="4" t="s">
        <v>125</v>
      </c>
      <c r="C64" s="74" t="s">
        <v>277</v>
      </c>
      <c r="D64" s="44" t="s">
        <v>278</v>
      </c>
      <c r="E64" s="56">
        <v>40825</v>
      </c>
      <c r="F64" s="25"/>
      <c r="G64" s="62" t="str">
        <f t="shared" ca="1" si="0"/>
        <v>U13G</v>
      </c>
    </row>
    <row r="65" spans="1:7" ht="14.25" customHeight="1" x14ac:dyDescent="0.2">
      <c r="A65" s="59">
        <v>62</v>
      </c>
      <c r="B65" s="4" t="s">
        <v>126</v>
      </c>
      <c r="C65" s="74" t="s">
        <v>265</v>
      </c>
      <c r="D65" s="44" t="s">
        <v>24</v>
      </c>
      <c r="E65" s="56">
        <v>39885</v>
      </c>
      <c r="F65" s="25"/>
      <c r="G65" s="62" t="str">
        <f t="shared" ca="1" si="0"/>
        <v>U17M</v>
      </c>
    </row>
    <row r="66" spans="1:7" ht="14.25" customHeight="1" x14ac:dyDescent="0.2">
      <c r="A66" s="59">
        <v>63</v>
      </c>
      <c r="B66" s="4" t="s">
        <v>127</v>
      </c>
      <c r="C66" s="74" t="s">
        <v>264</v>
      </c>
      <c r="D66" s="44" t="s">
        <v>24</v>
      </c>
      <c r="E66" s="56">
        <v>40494</v>
      </c>
      <c r="F66" s="25"/>
      <c r="G66" s="62" t="str">
        <f t="shared" ca="1" si="0"/>
        <v>U15B</v>
      </c>
    </row>
    <row r="67" spans="1:7" ht="14.25" customHeight="1" x14ac:dyDescent="0.2">
      <c r="A67" s="59">
        <v>64</v>
      </c>
      <c r="B67" s="4" t="s">
        <v>128</v>
      </c>
      <c r="C67" s="74" t="s">
        <v>272</v>
      </c>
      <c r="D67" s="44" t="s">
        <v>278</v>
      </c>
      <c r="E67" s="56">
        <v>41181</v>
      </c>
      <c r="F67" s="25"/>
      <c r="G67" s="62" t="s">
        <v>33</v>
      </c>
    </row>
    <row r="68" spans="1:7" ht="14.25" customHeight="1" x14ac:dyDescent="0.2">
      <c r="A68" s="59">
        <v>65</v>
      </c>
      <c r="B68" s="4" t="s">
        <v>129</v>
      </c>
      <c r="C68" s="74" t="s">
        <v>274</v>
      </c>
      <c r="D68" s="44" t="s">
        <v>278</v>
      </c>
      <c r="E68" s="56">
        <v>38739</v>
      </c>
      <c r="F68" s="25"/>
      <c r="G68" s="62" t="str">
        <f t="shared" ca="1" si="0"/>
        <v>U20W</v>
      </c>
    </row>
    <row r="69" spans="1:7" ht="14.25" customHeight="1" x14ac:dyDescent="0.2">
      <c r="A69" s="59">
        <v>66</v>
      </c>
      <c r="B69" s="4" t="s">
        <v>130</v>
      </c>
      <c r="C69" s="74" t="s">
        <v>265</v>
      </c>
      <c r="D69" s="44" t="s">
        <v>24</v>
      </c>
      <c r="E69" s="56">
        <v>41721</v>
      </c>
      <c r="F69" s="44"/>
      <c r="G69" s="62" t="str">
        <f t="shared" ref="G69:G132" ca="1" si="1">IF(AND(E69="",F69=""),"",IF(F69="",IF(D69="M",VLOOKUP(E69,J$2:L$21,2,TRUE),VLOOKUP(E69,J$2:L$21,3,TRUE)),IF(D69="M",VLOOKUP(F69,J$24:L$45,2,TRUE),VLOOKUP(F69,J$24:L$45,3,TRUE))))</f>
        <v>U11B</v>
      </c>
    </row>
    <row r="70" spans="1:7" ht="14.25" customHeight="1" x14ac:dyDescent="0.2">
      <c r="A70" s="59">
        <v>67</v>
      </c>
      <c r="B70" s="4" t="s">
        <v>131</v>
      </c>
      <c r="C70" s="74" t="s">
        <v>265</v>
      </c>
      <c r="D70" s="44" t="s">
        <v>278</v>
      </c>
      <c r="E70" s="56">
        <v>40636</v>
      </c>
      <c r="F70" s="25"/>
      <c r="G70" s="62" t="str">
        <f t="shared" ca="1" si="1"/>
        <v>U15G</v>
      </c>
    </row>
    <row r="71" spans="1:7" ht="14.25" customHeight="1" x14ac:dyDescent="0.2">
      <c r="A71" s="59">
        <v>68</v>
      </c>
      <c r="B71" s="4" t="s">
        <v>132</v>
      </c>
      <c r="C71" s="74" t="s">
        <v>265</v>
      </c>
      <c r="D71" s="44" t="s">
        <v>24</v>
      </c>
      <c r="E71" s="56">
        <v>25881</v>
      </c>
      <c r="F71" s="25"/>
      <c r="G71" s="62" t="s">
        <v>281</v>
      </c>
    </row>
    <row r="72" spans="1:7" ht="14.25" customHeight="1" x14ac:dyDescent="0.2">
      <c r="A72" s="59">
        <v>69</v>
      </c>
      <c r="B72" s="4" t="s">
        <v>133</v>
      </c>
      <c r="C72" s="74" t="s">
        <v>265</v>
      </c>
      <c r="D72" s="44" t="s">
        <v>278</v>
      </c>
      <c r="E72" s="56">
        <v>41394</v>
      </c>
      <c r="F72" s="44"/>
      <c r="G72" s="62" t="s">
        <v>33</v>
      </c>
    </row>
    <row r="73" spans="1:7" ht="14.25" customHeight="1" x14ac:dyDescent="0.2">
      <c r="A73" s="59">
        <v>70</v>
      </c>
      <c r="B73" s="4" t="s">
        <v>134</v>
      </c>
      <c r="C73" s="74" t="s">
        <v>272</v>
      </c>
      <c r="D73" s="44" t="s">
        <v>24</v>
      </c>
      <c r="E73" s="56">
        <v>39847</v>
      </c>
      <c r="F73" s="25"/>
      <c r="G73" s="62" t="str">
        <f t="shared" ca="1" si="1"/>
        <v>U17M</v>
      </c>
    </row>
    <row r="74" spans="1:7" ht="14.25" customHeight="1" x14ac:dyDescent="0.2">
      <c r="A74" s="59">
        <v>71</v>
      </c>
      <c r="B74" s="4" t="s">
        <v>135</v>
      </c>
      <c r="C74" s="74" t="s">
        <v>264</v>
      </c>
      <c r="D74" s="44" t="s">
        <v>24</v>
      </c>
      <c r="E74" s="56">
        <v>39975</v>
      </c>
      <c r="F74" s="25"/>
      <c r="G74" s="62" t="str">
        <f t="shared" ca="1" si="1"/>
        <v>U17M</v>
      </c>
    </row>
    <row r="75" spans="1:7" ht="14.25" customHeight="1" x14ac:dyDescent="0.2">
      <c r="A75" s="59">
        <v>72</v>
      </c>
      <c r="B75" s="4" t="s">
        <v>136</v>
      </c>
      <c r="C75" s="74" t="s">
        <v>264</v>
      </c>
      <c r="D75" s="44" t="s">
        <v>24</v>
      </c>
      <c r="E75" s="56">
        <v>40597</v>
      </c>
      <c r="F75" s="25"/>
      <c r="G75" s="62" t="str">
        <f t="shared" ca="1" si="1"/>
        <v>U15B</v>
      </c>
    </row>
    <row r="76" spans="1:7" ht="14.25" customHeight="1" x14ac:dyDescent="0.2">
      <c r="A76" s="59">
        <v>73</v>
      </c>
      <c r="B76" s="4" t="s">
        <v>137</v>
      </c>
      <c r="C76" s="74" t="s">
        <v>265</v>
      </c>
      <c r="D76" s="44" t="s">
        <v>278</v>
      </c>
      <c r="E76" s="56">
        <v>40982</v>
      </c>
      <c r="F76" s="25"/>
      <c r="G76" s="62" t="str">
        <f t="shared" ca="1" si="1"/>
        <v>U13G</v>
      </c>
    </row>
    <row r="77" spans="1:7" ht="14.25" customHeight="1" x14ac:dyDescent="0.2">
      <c r="A77" s="59">
        <v>74</v>
      </c>
      <c r="B77" s="4" t="s">
        <v>138</v>
      </c>
      <c r="C77" s="74" t="s">
        <v>265</v>
      </c>
      <c r="D77" s="44" t="s">
        <v>278</v>
      </c>
      <c r="E77" s="56">
        <v>41636</v>
      </c>
      <c r="F77" s="44"/>
      <c r="G77" s="62" t="str">
        <f t="shared" ca="1" si="1"/>
        <v>U11G</v>
      </c>
    </row>
    <row r="78" spans="1:7" ht="14.25" customHeight="1" x14ac:dyDescent="0.2">
      <c r="A78" s="59">
        <v>75</v>
      </c>
      <c r="B78" s="4" t="s">
        <v>139</v>
      </c>
      <c r="C78" s="74" t="s">
        <v>265</v>
      </c>
      <c r="D78" s="44" t="s">
        <v>24</v>
      </c>
      <c r="E78" s="56">
        <v>41659</v>
      </c>
      <c r="F78" s="44"/>
      <c r="G78" s="62" t="str">
        <f t="shared" ca="1" si="1"/>
        <v>U11B</v>
      </c>
    </row>
    <row r="79" spans="1:7" ht="14.25" customHeight="1" x14ac:dyDescent="0.2">
      <c r="A79" s="59">
        <v>76</v>
      </c>
      <c r="B79" s="4" t="s">
        <v>140</v>
      </c>
      <c r="C79" s="74" t="s">
        <v>264</v>
      </c>
      <c r="D79" s="44" t="s">
        <v>24</v>
      </c>
      <c r="E79" s="56">
        <v>27659</v>
      </c>
      <c r="F79" s="44"/>
      <c r="G79" s="62" t="s">
        <v>281</v>
      </c>
    </row>
    <row r="80" spans="1:7" ht="14.25" customHeight="1" x14ac:dyDescent="0.2">
      <c r="A80" s="59">
        <v>77</v>
      </c>
      <c r="B80" s="4" t="s">
        <v>141</v>
      </c>
      <c r="C80" s="74" t="s">
        <v>272</v>
      </c>
      <c r="D80" s="44" t="s">
        <v>24</v>
      </c>
      <c r="E80" s="56">
        <v>38612</v>
      </c>
      <c r="F80" s="44"/>
      <c r="G80" s="62" t="str">
        <f t="shared" ca="1" si="1"/>
        <v>U20M</v>
      </c>
    </row>
    <row r="81" spans="1:7" ht="14.25" customHeight="1" x14ac:dyDescent="0.2">
      <c r="A81" s="59">
        <v>78</v>
      </c>
      <c r="B81" s="4" t="s">
        <v>142</v>
      </c>
      <c r="C81" s="74" t="s">
        <v>264</v>
      </c>
      <c r="D81" s="44" t="s">
        <v>24</v>
      </c>
      <c r="E81" s="56">
        <v>39714</v>
      </c>
      <c r="F81" s="44"/>
      <c r="G81" s="62" t="str">
        <f t="shared" ca="1" si="1"/>
        <v>U17M</v>
      </c>
    </row>
    <row r="82" spans="1:7" ht="14.25" customHeight="1" x14ac:dyDescent="0.2">
      <c r="A82" s="59">
        <v>79</v>
      </c>
      <c r="B82" s="4" t="s">
        <v>143</v>
      </c>
      <c r="C82" s="74" t="s">
        <v>264</v>
      </c>
      <c r="D82" s="44" t="s">
        <v>24</v>
      </c>
      <c r="E82" s="56">
        <v>40480</v>
      </c>
      <c r="F82" s="25"/>
      <c r="G82" s="62" t="str">
        <f t="shared" ca="1" si="1"/>
        <v>U15B</v>
      </c>
    </row>
    <row r="83" spans="1:7" ht="14.25" customHeight="1" x14ac:dyDescent="0.2">
      <c r="A83" s="59">
        <v>80</v>
      </c>
      <c r="B83" s="4" t="s">
        <v>144</v>
      </c>
      <c r="C83" s="74" t="s">
        <v>264</v>
      </c>
      <c r="D83" s="44" t="s">
        <v>278</v>
      </c>
      <c r="E83" s="56">
        <v>41933</v>
      </c>
      <c r="F83" s="25"/>
      <c r="G83" s="62" t="s">
        <v>37</v>
      </c>
    </row>
    <row r="84" spans="1:7" ht="14.25" customHeight="1" x14ac:dyDescent="0.2">
      <c r="A84" s="59">
        <v>81</v>
      </c>
      <c r="B84" s="4" t="s">
        <v>145</v>
      </c>
      <c r="C84" s="74" t="s">
        <v>264</v>
      </c>
      <c r="D84" s="44" t="s">
        <v>24</v>
      </c>
      <c r="E84" s="56">
        <v>41243</v>
      </c>
      <c r="F84" s="25"/>
      <c r="G84" s="62" t="s">
        <v>32</v>
      </c>
    </row>
    <row r="85" spans="1:7" ht="14.25" customHeight="1" x14ac:dyDescent="0.2">
      <c r="A85" s="59">
        <v>82</v>
      </c>
      <c r="B85" s="4" t="s">
        <v>146</v>
      </c>
      <c r="C85" s="74" t="s">
        <v>264</v>
      </c>
      <c r="D85" s="44" t="s">
        <v>278</v>
      </c>
      <c r="E85" s="56">
        <v>39737</v>
      </c>
      <c r="F85" s="25"/>
      <c r="G85" s="62" t="str">
        <f t="shared" ca="1" si="1"/>
        <v>U17W</v>
      </c>
    </row>
    <row r="86" spans="1:7" ht="14.25" customHeight="1" x14ac:dyDescent="0.2">
      <c r="A86" s="59">
        <v>83</v>
      </c>
      <c r="B86" s="4" t="s">
        <v>147</v>
      </c>
      <c r="C86" s="74" t="s">
        <v>272</v>
      </c>
      <c r="D86" s="44" t="s">
        <v>278</v>
      </c>
      <c r="E86" s="56">
        <v>39067</v>
      </c>
      <c r="F86" s="25"/>
      <c r="G86" s="62" t="str">
        <f t="shared" ca="1" si="1"/>
        <v>U20W</v>
      </c>
    </row>
    <row r="87" spans="1:7" ht="14.25" customHeight="1" x14ac:dyDescent="0.2">
      <c r="A87" s="59">
        <v>84</v>
      </c>
      <c r="B87" s="4" t="s">
        <v>148</v>
      </c>
      <c r="C87" s="74" t="s">
        <v>264</v>
      </c>
      <c r="D87" s="44" t="s">
        <v>278</v>
      </c>
      <c r="E87" s="56">
        <v>39564</v>
      </c>
      <c r="F87" s="44"/>
      <c r="G87" s="62" t="str">
        <f t="shared" ca="1" si="1"/>
        <v>U17W</v>
      </c>
    </row>
    <row r="88" spans="1:7" ht="14.25" customHeight="1" x14ac:dyDescent="0.2">
      <c r="A88" s="59">
        <v>85</v>
      </c>
      <c r="B88" s="4" t="s">
        <v>149</v>
      </c>
      <c r="C88" s="74" t="s">
        <v>264</v>
      </c>
      <c r="D88" s="44" t="s">
        <v>24</v>
      </c>
      <c r="E88" s="56">
        <v>36231</v>
      </c>
      <c r="F88" s="25"/>
      <c r="G88" s="62" t="str">
        <f t="shared" ca="1" si="1"/>
        <v>SM</v>
      </c>
    </row>
    <row r="89" spans="1:7" ht="14.25" customHeight="1" x14ac:dyDescent="0.2">
      <c r="A89" s="59">
        <v>86</v>
      </c>
      <c r="B89" s="4" t="s">
        <v>150</v>
      </c>
      <c r="C89" s="74" t="s">
        <v>264</v>
      </c>
      <c r="D89" s="44" t="s">
        <v>24</v>
      </c>
      <c r="E89" s="56">
        <v>29625</v>
      </c>
      <c r="F89" s="44"/>
      <c r="G89" s="62" t="str">
        <f t="shared" ca="1" si="1"/>
        <v>SM</v>
      </c>
    </row>
    <row r="90" spans="1:7" ht="14.25" customHeight="1" x14ac:dyDescent="0.2">
      <c r="A90" s="59">
        <v>87</v>
      </c>
      <c r="B90" s="4" t="s">
        <v>151</v>
      </c>
      <c r="C90" s="74" t="s">
        <v>264</v>
      </c>
      <c r="D90" s="44" t="s">
        <v>24</v>
      </c>
      <c r="E90" s="56">
        <v>40142</v>
      </c>
      <c r="F90" s="25"/>
      <c r="G90" s="62" t="str">
        <f t="shared" ca="1" si="1"/>
        <v>U15B</v>
      </c>
    </row>
    <row r="91" spans="1:7" ht="14.25" customHeight="1" x14ac:dyDescent="0.2">
      <c r="A91" s="59">
        <v>88</v>
      </c>
      <c r="B91" s="4" t="s">
        <v>152</v>
      </c>
      <c r="C91" s="74" t="s">
        <v>269</v>
      </c>
      <c r="D91" s="44" t="s">
        <v>24</v>
      </c>
      <c r="E91" s="56">
        <v>38996</v>
      </c>
      <c r="F91" s="44"/>
      <c r="G91" s="62" t="str">
        <f t="shared" ca="1" si="1"/>
        <v>U20M</v>
      </c>
    </row>
    <row r="92" spans="1:7" ht="14.25" customHeight="1" x14ac:dyDescent="0.2">
      <c r="A92" s="59">
        <v>89</v>
      </c>
      <c r="B92" s="4" t="s">
        <v>153</v>
      </c>
      <c r="C92" s="74" t="s">
        <v>269</v>
      </c>
      <c r="D92" s="44" t="s">
        <v>24</v>
      </c>
      <c r="E92" s="56">
        <v>40027</v>
      </c>
      <c r="F92" s="44"/>
      <c r="G92" s="62" t="str">
        <f t="shared" ca="1" si="1"/>
        <v>U17M</v>
      </c>
    </row>
    <row r="93" spans="1:7" ht="14.25" customHeight="1" x14ac:dyDescent="0.2">
      <c r="A93" s="59">
        <v>90</v>
      </c>
      <c r="B93" s="4" t="s">
        <v>154</v>
      </c>
      <c r="C93" s="74" t="s">
        <v>264</v>
      </c>
      <c r="D93" s="44" t="s">
        <v>24</v>
      </c>
      <c r="E93" s="56">
        <v>41210</v>
      </c>
      <c r="F93" s="25"/>
      <c r="G93" s="62" t="s">
        <v>32</v>
      </c>
    </row>
    <row r="94" spans="1:7" ht="14.25" customHeight="1" x14ac:dyDescent="0.2">
      <c r="A94" s="59">
        <v>91</v>
      </c>
      <c r="B94" s="4" t="s">
        <v>155</v>
      </c>
      <c r="C94" s="74" t="s">
        <v>265</v>
      </c>
      <c r="D94" s="44" t="s">
        <v>278</v>
      </c>
      <c r="E94" s="56">
        <v>34583</v>
      </c>
      <c r="F94" s="25"/>
      <c r="G94" s="62" t="str">
        <f t="shared" ca="1" si="1"/>
        <v>SW</v>
      </c>
    </row>
    <row r="95" spans="1:7" ht="14.25" customHeight="1" x14ac:dyDescent="0.2">
      <c r="A95" s="59">
        <v>92</v>
      </c>
      <c r="B95" s="4" t="s">
        <v>156</v>
      </c>
      <c r="C95" s="74" t="s">
        <v>264</v>
      </c>
      <c r="D95" s="44" t="s">
        <v>24</v>
      </c>
      <c r="E95" s="56">
        <v>39856</v>
      </c>
      <c r="F95" s="25"/>
      <c r="G95" s="62" t="str">
        <f t="shared" ca="1" si="1"/>
        <v>U17M</v>
      </c>
    </row>
    <row r="96" spans="1:7" ht="14.25" customHeight="1" x14ac:dyDescent="0.2">
      <c r="A96" s="59">
        <v>93</v>
      </c>
      <c r="B96" s="4" t="s">
        <v>157</v>
      </c>
      <c r="C96" s="74" t="s">
        <v>264</v>
      </c>
      <c r="D96" s="44" t="s">
        <v>24</v>
      </c>
      <c r="E96" s="56">
        <v>36076</v>
      </c>
      <c r="F96" s="25"/>
      <c r="G96" s="62" t="str">
        <f t="shared" ca="1" si="1"/>
        <v>SM</v>
      </c>
    </row>
    <row r="97" spans="1:7" ht="14.25" customHeight="1" x14ac:dyDescent="0.2">
      <c r="A97" s="59">
        <v>94</v>
      </c>
      <c r="B97" s="4" t="s">
        <v>158</v>
      </c>
      <c r="C97" s="74" t="s">
        <v>264</v>
      </c>
      <c r="D97" s="44" t="s">
        <v>24</v>
      </c>
      <c r="E97" s="56">
        <v>40637</v>
      </c>
      <c r="F97" s="25"/>
      <c r="G97" s="62" t="str">
        <f t="shared" ca="1" si="1"/>
        <v>U15B</v>
      </c>
    </row>
    <row r="98" spans="1:7" ht="14.25" customHeight="1" x14ac:dyDescent="0.2">
      <c r="A98" s="59">
        <v>95</v>
      </c>
      <c r="B98" s="4" t="s">
        <v>159</v>
      </c>
      <c r="C98" s="74" t="s">
        <v>264</v>
      </c>
      <c r="D98" s="44" t="s">
        <v>24</v>
      </c>
      <c r="E98" s="56">
        <v>38907</v>
      </c>
      <c r="F98" s="25"/>
      <c r="G98" s="62" t="str">
        <f t="shared" ca="1" si="1"/>
        <v>U20M</v>
      </c>
    </row>
    <row r="99" spans="1:7" ht="14.25" customHeight="1" x14ac:dyDescent="0.2">
      <c r="A99" s="59">
        <v>96</v>
      </c>
      <c r="B99" s="4" t="s">
        <v>160</v>
      </c>
      <c r="C99" s="74" t="s">
        <v>264</v>
      </c>
      <c r="D99" s="44" t="s">
        <v>278</v>
      </c>
      <c r="E99" s="56">
        <v>40588</v>
      </c>
      <c r="F99" s="25"/>
      <c r="G99" s="62" t="str">
        <f t="shared" ca="1" si="1"/>
        <v>U15G</v>
      </c>
    </row>
    <row r="100" spans="1:7" ht="14.25" customHeight="1" x14ac:dyDescent="0.2">
      <c r="A100" s="59">
        <v>97</v>
      </c>
      <c r="B100" s="4" t="s">
        <v>161</v>
      </c>
      <c r="C100" s="74" t="s">
        <v>265</v>
      </c>
      <c r="D100" s="44" t="s">
        <v>278</v>
      </c>
      <c r="E100" s="56">
        <v>40184</v>
      </c>
      <c r="F100" s="25"/>
      <c r="G100" s="62" t="str">
        <f t="shared" ca="1" si="1"/>
        <v>U15G</v>
      </c>
    </row>
    <row r="101" spans="1:7" ht="14.25" customHeight="1" x14ac:dyDescent="0.2">
      <c r="A101" s="59">
        <v>98</v>
      </c>
      <c r="B101" s="4" t="s">
        <v>162</v>
      </c>
      <c r="C101" s="74" t="s">
        <v>264</v>
      </c>
      <c r="D101" s="44" t="s">
        <v>278</v>
      </c>
      <c r="E101" s="56">
        <v>39962</v>
      </c>
      <c r="F101" s="25"/>
      <c r="G101" s="62" t="str">
        <f t="shared" ca="1" si="1"/>
        <v>U17W</v>
      </c>
    </row>
    <row r="102" spans="1:7" ht="14.25" customHeight="1" x14ac:dyDescent="0.2">
      <c r="A102" s="59">
        <v>99</v>
      </c>
      <c r="B102" s="4" t="s">
        <v>163</v>
      </c>
      <c r="C102" s="74" t="s">
        <v>264</v>
      </c>
      <c r="D102" s="44" t="s">
        <v>278</v>
      </c>
      <c r="E102" s="56">
        <v>39958</v>
      </c>
      <c r="F102" s="25"/>
      <c r="G102" s="62" t="str">
        <f t="shared" ca="1" si="1"/>
        <v>U17W</v>
      </c>
    </row>
    <row r="103" spans="1:7" ht="14.25" customHeight="1" x14ac:dyDescent="0.2">
      <c r="A103" s="59">
        <v>100</v>
      </c>
      <c r="B103" s="4" t="s">
        <v>164</v>
      </c>
      <c r="C103" s="74" t="s">
        <v>264</v>
      </c>
      <c r="D103" s="44" t="s">
        <v>278</v>
      </c>
      <c r="E103" s="56">
        <v>40506</v>
      </c>
      <c r="F103" s="25"/>
      <c r="G103" s="62" t="str">
        <f t="shared" ca="1" si="1"/>
        <v>U15G</v>
      </c>
    </row>
    <row r="104" spans="1:7" ht="14.25" customHeight="1" x14ac:dyDescent="0.2">
      <c r="A104" s="59">
        <v>101</v>
      </c>
      <c r="B104" s="4" t="s">
        <v>165</v>
      </c>
      <c r="C104" s="74" t="s">
        <v>269</v>
      </c>
      <c r="D104" s="44" t="s">
        <v>278</v>
      </c>
      <c r="E104" s="56">
        <v>39697</v>
      </c>
      <c r="F104" s="25"/>
      <c r="G104" s="62" t="str">
        <f t="shared" ca="1" si="1"/>
        <v>U17W</v>
      </c>
    </row>
    <row r="105" spans="1:7" ht="14.25" customHeight="1" x14ac:dyDescent="0.2">
      <c r="A105" s="59">
        <v>102</v>
      </c>
      <c r="B105" s="4" t="s">
        <v>166</v>
      </c>
      <c r="C105" s="74" t="s">
        <v>269</v>
      </c>
      <c r="D105" s="44" t="s">
        <v>278</v>
      </c>
      <c r="E105" s="56">
        <v>40206</v>
      </c>
      <c r="F105" s="25"/>
      <c r="G105" s="62" t="str">
        <f t="shared" ca="1" si="1"/>
        <v>U15G</v>
      </c>
    </row>
    <row r="106" spans="1:7" ht="14.25" customHeight="1" x14ac:dyDescent="0.2">
      <c r="A106" s="59">
        <v>103</v>
      </c>
      <c r="B106" s="4" t="s">
        <v>167</v>
      </c>
      <c r="C106" s="74" t="s">
        <v>272</v>
      </c>
      <c r="D106" s="44" t="s">
        <v>278</v>
      </c>
      <c r="E106" s="56">
        <v>41661</v>
      </c>
      <c r="F106" s="44"/>
      <c r="G106" s="62" t="str">
        <f t="shared" ca="1" si="1"/>
        <v>U11G</v>
      </c>
    </row>
    <row r="107" spans="1:7" ht="14.25" customHeight="1" x14ac:dyDescent="0.2">
      <c r="A107" s="59">
        <v>104</v>
      </c>
      <c r="B107" s="4" t="s">
        <v>168</v>
      </c>
      <c r="C107" s="74" t="s">
        <v>265</v>
      </c>
      <c r="D107" s="44" t="s">
        <v>24</v>
      </c>
      <c r="E107" s="56">
        <v>40028</v>
      </c>
      <c r="F107" s="25"/>
      <c r="G107" s="62" t="str">
        <f t="shared" ca="1" si="1"/>
        <v>U17M</v>
      </c>
    </row>
    <row r="108" spans="1:7" ht="14.25" customHeight="1" x14ac:dyDescent="0.2">
      <c r="A108" s="59">
        <v>105</v>
      </c>
      <c r="B108" s="4" t="s">
        <v>169</v>
      </c>
      <c r="C108" s="74" t="s">
        <v>276</v>
      </c>
      <c r="D108" s="44" t="s">
        <v>24</v>
      </c>
      <c r="E108" s="56">
        <v>39983</v>
      </c>
      <c r="F108" s="25"/>
      <c r="G108" s="62" t="str">
        <f t="shared" ca="1" si="1"/>
        <v>U17M</v>
      </c>
    </row>
    <row r="109" spans="1:7" ht="14.25" customHeight="1" x14ac:dyDescent="0.2">
      <c r="A109" s="59">
        <v>106</v>
      </c>
      <c r="B109" s="4" t="s">
        <v>170</v>
      </c>
      <c r="C109" s="74" t="s">
        <v>275</v>
      </c>
      <c r="D109" s="44" t="s">
        <v>24</v>
      </c>
      <c r="E109" s="56">
        <v>40212</v>
      </c>
      <c r="F109" s="25"/>
      <c r="G109" s="62" t="str">
        <f t="shared" ca="1" si="1"/>
        <v>U15B</v>
      </c>
    </row>
    <row r="110" spans="1:7" ht="14.25" customHeight="1" x14ac:dyDescent="0.2">
      <c r="A110" s="59">
        <v>107</v>
      </c>
      <c r="B110" s="4" t="s">
        <v>171</v>
      </c>
      <c r="C110" s="74" t="s">
        <v>274</v>
      </c>
      <c r="D110" s="44" t="s">
        <v>278</v>
      </c>
      <c r="E110" s="56">
        <v>39502</v>
      </c>
      <c r="F110" s="25"/>
      <c r="G110" s="62" t="str">
        <f t="shared" ca="1" si="1"/>
        <v>U17W</v>
      </c>
    </row>
    <row r="111" spans="1:7" ht="14.25" customHeight="1" x14ac:dyDescent="0.2">
      <c r="A111" s="59">
        <v>108</v>
      </c>
      <c r="B111" s="4" t="s">
        <v>172</v>
      </c>
      <c r="C111" s="74" t="s">
        <v>265</v>
      </c>
      <c r="D111" s="44" t="s">
        <v>24</v>
      </c>
      <c r="E111" s="56">
        <v>39840</v>
      </c>
      <c r="F111" s="25"/>
      <c r="G111" s="62" t="str">
        <f t="shared" ca="1" si="1"/>
        <v>U17M</v>
      </c>
    </row>
    <row r="112" spans="1:7" ht="14.25" customHeight="1" x14ac:dyDescent="0.2">
      <c r="A112" s="59">
        <v>109</v>
      </c>
      <c r="B112" s="4" t="s">
        <v>173</v>
      </c>
      <c r="C112" s="74" t="s">
        <v>272</v>
      </c>
      <c r="D112" s="44" t="s">
        <v>278</v>
      </c>
      <c r="E112" s="56">
        <v>36906</v>
      </c>
      <c r="F112" s="44"/>
      <c r="G112" s="62" t="str">
        <f t="shared" ca="1" si="1"/>
        <v>SW</v>
      </c>
    </row>
    <row r="113" spans="1:7" ht="14.25" customHeight="1" x14ac:dyDescent="0.2">
      <c r="A113" s="59">
        <v>110</v>
      </c>
      <c r="B113" s="4" t="s">
        <v>174</v>
      </c>
      <c r="C113" s="74" t="s">
        <v>272</v>
      </c>
      <c r="D113" s="44" t="s">
        <v>24</v>
      </c>
      <c r="E113" s="56">
        <v>40771</v>
      </c>
      <c r="F113" s="25"/>
      <c r="G113" s="62" t="str">
        <f t="shared" ca="1" si="1"/>
        <v>U15B</v>
      </c>
    </row>
    <row r="114" spans="1:7" ht="14.25" customHeight="1" x14ac:dyDescent="0.2">
      <c r="A114" s="59">
        <v>111</v>
      </c>
      <c r="B114" s="4" t="s">
        <v>175</v>
      </c>
      <c r="C114" s="74" t="s">
        <v>272</v>
      </c>
      <c r="D114" s="44" t="s">
        <v>278</v>
      </c>
      <c r="E114" s="56">
        <v>42065</v>
      </c>
      <c r="F114" s="44"/>
      <c r="G114" s="62" t="s">
        <v>37</v>
      </c>
    </row>
    <row r="115" spans="1:7" ht="14.25" customHeight="1" x14ac:dyDescent="0.2">
      <c r="A115" s="59">
        <v>112</v>
      </c>
      <c r="B115" s="4" t="s">
        <v>176</v>
      </c>
      <c r="C115" s="74" t="s">
        <v>272</v>
      </c>
      <c r="D115" s="44" t="s">
        <v>24</v>
      </c>
      <c r="E115" s="56">
        <v>31923</v>
      </c>
      <c r="F115" s="25"/>
      <c r="G115" s="62" t="s">
        <v>29</v>
      </c>
    </row>
    <row r="116" spans="1:7" ht="14.25" customHeight="1" x14ac:dyDescent="0.2">
      <c r="A116" s="59">
        <v>113</v>
      </c>
      <c r="B116" s="4" t="s">
        <v>177</v>
      </c>
      <c r="C116" s="74" t="s">
        <v>272</v>
      </c>
      <c r="D116" s="44" t="s">
        <v>24</v>
      </c>
      <c r="E116" s="56">
        <v>41239</v>
      </c>
      <c r="F116" s="25"/>
      <c r="G116" s="62" t="s">
        <v>32</v>
      </c>
    </row>
    <row r="117" spans="1:7" ht="14.25" customHeight="1" x14ac:dyDescent="0.2">
      <c r="A117" s="59">
        <v>114</v>
      </c>
      <c r="B117" s="4" t="s">
        <v>178</v>
      </c>
      <c r="C117" s="74" t="s">
        <v>264</v>
      </c>
      <c r="D117" s="44" t="s">
        <v>278</v>
      </c>
      <c r="E117" s="56">
        <v>39095</v>
      </c>
      <c r="F117" s="25"/>
      <c r="G117" s="62" t="str">
        <f t="shared" ca="1" si="1"/>
        <v>U20W</v>
      </c>
    </row>
    <row r="118" spans="1:7" ht="14.25" customHeight="1" x14ac:dyDescent="0.2">
      <c r="A118" s="59">
        <v>115</v>
      </c>
      <c r="B118" s="4" t="s">
        <v>179</v>
      </c>
      <c r="C118" s="74" t="s">
        <v>265</v>
      </c>
      <c r="D118" s="44" t="s">
        <v>280</v>
      </c>
      <c r="E118" s="56">
        <v>35260</v>
      </c>
      <c r="F118" s="25"/>
      <c r="G118" s="62" t="str">
        <f t="shared" ca="1" si="1"/>
        <v>SM</v>
      </c>
    </row>
    <row r="119" spans="1:7" ht="14.25" customHeight="1" x14ac:dyDescent="0.2">
      <c r="A119" s="59">
        <v>116</v>
      </c>
      <c r="B119" s="4" t="s">
        <v>180</v>
      </c>
      <c r="C119" s="74" t="s">
        <v>265</v>
      </c>
      <c r="D119" s="44" t="s">
        <v>24</v>
      </c>
      <c r="E119" s="56">
        <v>35687</v>
      </c>
      <c r="F119" s="25"/>
      <c r="G119" s="62" t="str">
        <f t="shared" ca="1" si="1"/>
        <v>SM</v>
      </c>
    </row>
    <row r="120" spans="1:7" ht="14.25" customHeight="1" x14ac:dyDescent="0.2">
      <c r="A120" s="59">
        <v>117</v>
      </c>
      <c r="B120" s="4" t="s">
        <v>181</v>
      </c>
      <c r="C120" s="74" t="s">
        <v>265</v>
      </c>
      <c r="D120" s="44" t="s">
        <v>278</v>
      </c>
      <c r="E120" s="56">
        <v>39367</v>
      </c>
      <c r="F120" s="44"/>
      <c r="G120" s="62" t="str">
        <f t="shared" ca="1" si="1"/>
        <v>U17W</v>
      </c>
    </row>
    <row r="121" spans="1:7" ht="14.25" customHeight="1" x14ac:dyDescent="0.2">
      <c r="A121" s="59">
        <v>118</v>
      </c>
      <c r="B121" s="4" t="s">
        <v>182</v>
      </c>
      <c r="C121" s="74" t="s">
        <v>265</v>
      </c>
      <c r="D121" s="44" t="s">
        <v>278</v>
      </c>
      <c r="E121" s="56">
        <v>39982</v>
      </c>
      <c r="F121" s="44"/>
      <c r="G121" s="62" t="str">
        <f t="shared" ca="1" si="1"/>
        <v>U17W</v>
      </c>
    </row>
    <row r="122" spans="1:7" ht="14.25" customHeight="1" x14ac:dyDescent="0.2">
      <c r="A122" s="59">
        <v>119</v>
      </c>
      <c r="B122" s="4" t="s">
        <v>183</v>
      </c>
      <c r="C122" s="74" t="s">
        <v>265</v>
      </c>
      <c r="D122" s="44" t="s">
        <v>279</v>
      </c>
      <c r="E122" s="56">
        <v>39935</v>
      </c>
      <c r="F122" s="44"/>
      <c r="G122" s="62" t="str">
        <f t="shared" ca="1" si="1"/>
        <v>U17W</v>
      </c>
    </row>
    <row r="123" spans="1:7" ht="14.25" customHeight="1" x14ac:dyDescent="0.2">
      <c r="A123" s="59">
        <v>120</v>
      </c>
      <c r="B123" s="4" t="s">
        <v>184</v>
      </c>
      <c r="C123" s="74" t="s">
        <v>265</v>
      </c>
      <c r="D123" s="44" t="s">
        <v>24</v>
      </c>
      <c r="E123" s="56">
        <v>32311</v>
      </c>
      <c r="F123" s="25"/>
      <c r="G123" s="62" t="s">
        <v>29</v>
      </c>
    </row>
    <row r="124" spans="1:7" ht="14.25" customHeight="1" x14ac:dyDescent="0.2">
      <c r="A124" s="59">
        <v>121</v>
      </c>
      <c r="B124" s="4" t="s">
        <v>185</v>
      </c>
      <c r="C124" s="74" t="s">
        <v>265</v>
      </c>
      <c r="D124" s="44" t="s">
        <v>24</v>
      </c>
      <c r="E124" s="56">
        <v>40964</v>
      </c>
      <c r="F124" s="25"/>
      <c r="G124" s="62" t="str">
        <f t="shared" ca="1" si="1"/>
        <v>U13B</v>
      </c>
    </row>
    <row r="125" spans="1:7" ht="14.25" customHeight="1" x14ac:dyDescent="0.2">
      <c r="A125" s="59">
        <v>122</v>
      </c>
      <c r="B125" s="4" t="s">
        <v>186</v>
      </c>
      <c r="C125" s="74" t="s">
        <v>265</v>
      </c>
      <c r="D125" s="44" t="s">
        <v>278</v>
      </c>
      <c r="E125" s="56">
        <v>33072</v>
      </c>
      <c r="F125" s="44"/>
      <c r="G125" s="62" t="str">
        <f t="shared" ca="1" si="1"/>
        <v>SW</v>
      </c>
    </row>
    <row r="126" spans="1:7" ht="14.25" customHeight="1" x14ac:dyDescent="0.2">
      <c r="A126" s="59">
        <v>123</v>
      </c>
      <c r="B126" s="4" t="s">
        <v>187</v>
      </c>
      <c r="C126" s="74" t="s">
        <v>265</v>
      </c>
      <c r="D126" s="44" t="s">
        <v>24</v>
      </c>
      <c r="E126" s="56">
        <v>41098</v>
      </c>
      <c r="F126" s="25"/>
      <c r="G126" s="62" t="str">
        <f t="shared" ca="1" si="1"/>
        <v>U13B</v>
      </c>
    </row>
    <row r="127" spans="1:7" ht="14.25" customHeight="1" x14ac:dyDescent="0.2">
      <c r="A127" s="59">
        <v>124</v>
      </c>
      <c r="B127" s="4" t="s">
        <v>188</v>
      </c>
      <c r="C127" s="74" t="s">
        <v>265</v>
      </c>
      <c r="D127" s="44" t="s">
        <v>278</v>
      </c>
      <c r="E127" s="56">
        <v>40505</v>
      </c>
      <c r="F127" s="44"/>
      <c r="G127" s="62" t="str">
        <f t="shared" ca="1" si="1"/>
        <v>U15G</v>
      </c>
    </row>
    <row r="128" spans="1:7" ht="14.25" customHeight="1" x14ac:dyDescent="0.2">
      <c r="A128" s="59">
        <v>125</v>
      </c>
      <c r="B128" s="4" t="s">
        <v>189</v>
      </c>
      <c r="C128" s="74" t="s">
        <v>269</v>
      </c>
      <c r="D128" s="44" t="s">
        <v>24</v>
      </c>
      <c r="E128" s="56">
        <v>38309</v>
      </c>
      <c r="F128" s="25"/>
      <c r="G128" s="62" t="str">
        <f t="shared" ca="1" si="1"/>
        <v>U20M</v>
      </c>
    </row>
    <row r="129" spans="1:7" ht="14.25" customHeight="1" x14ac:dyDescent="0.2">
      <c r="A129" s="59">
        <v>126</v>
      </c>
      <c r="B129" s="4" t="s">
        <v>190</v>
      </c>
      <c r="C129" s="74" t="s">
        <v>264</v>
      </c>
      <c r="D129" s="44" t="s">
        <v>278</v>
      </c>
      <c r="E129" s="56">
        <v>33823</v>
      </c>
      <c r="F129" s="25"/>
      <c r="G129" s="62" t="str">
        <f t="shared" ca="1" si="1"/>
        <v>SW</v>
      </c>
    </row>
    <row r="130" spans="1:7" ht="14.25" customHeight="1" x14ac:dyDescent="0.2">
      <c r="A130" s="59">
        <v>127</v>
      </c>
      <c r="B130" s="4" t="s">
        <v>191</v>
      </c>
      <c r="C130" s="74" t="s">
        <v>265</v>
      </c>
      <c r="D130" s="44" t="s">
        <v>278</v>
      </c>
      <c r="E130" s="56">
        <v>40389</v>
      </c>
      <c r="F130" s="25"/>
      <c r="G130" s="62" t="str">
        <f t="shared" ca="1" si="1"/>
        <v>U15G</v>
      </c>
    </row>
    <row r="131" spans="1:7" ht="14.25" customHeight="1" x14ac:dyDescent="0.2">
      <c r="A131" s="59">
        <v>128</v>
      </c>
      <c r="B131" s="4" t="s">
        <v>192</v>
      </c>
      <c r="C131" s="74" t="s">
        <v>265</v>
      </c>
      <c r="D131" s="44" t="s">
        <v>278</v>
      </c>
      <c r="E131" s="56">
        <v>40804</v>
      </c>
      <c r="F131" s="25"/>
      <c r="G131" s="62" t="str">
        <f t="shared" ca="1" si="1"/>
        <v>U13G</v>
      </c>
    </row>
    <row r="132" spans="1:7" ht="14.25" customHeight="1" x14ac:dyDescent="0.2">
      <c r="A132" s="59">
        <v>129</v>
      </c>
      <c r="B132" s="4" t="s">
        <v>193</v>
      </c>
      <c r="C132" s="74" t="s">
        <v>264</v>
      </c>
      <c r="D132" s="44" t="s">
        <v>278</v>
      </c>
      <c r="E132" s="56">
        <v>40547</v>
      </c>
      <c r="F132" s="44"/>
      <c r="G132" s="62" t="str">
        <f t="shared" ca="1" si="1"/>
        <v>U15G</v>
      </c>
    </row>
    <row r="133" spans="1:7" ht="14.25" customHeight="1" x14ac:dyDescent="0.2">
      <c r="A133" s="59">
        <v>130</v>
      </c>
      <c r="B133" s="4" t="s">
        <v>194</v>
      </c>
      <c r="C133" s="74" t="s">
        <v>264</v>
      </c>
      <c r="D133" s="44" t="s">
        <v>24</v>
      </c>
      <c r="E133" s="56">
        <v>39238</v>
      </c>
      <c r="F133" s="44"/>
      <c r="G133" s="62" t="str">
        <f t="shared" ref="G133:G196" ca="1" si="2">IF(AND(E133="",F133=""),"",IF(F133="",IF(D133="M",VLOOKUP(E133,J$2:L$21,2,TRUE),VLOOKUP(E133,J$2:L$21,3,TRUE)),IF(D133="M",VLOOKUP(F133,J$24:L$45,2,TRUE),VLOOKUP(F133,J$24:L$45,3,TRUE))))</f>
        <v>U20M</v>
      </c>
    </row>
    <row r="134" spans="1:7" ht="14.25" customHeight="1" x14ac:dyDescent="0.2">
      <c r="A134" s="59">
        <v>131</v>
      </c>
      <c r="B134" s="4" t="s">
        <v>195</v>
      </c>
      <c r="C134" s="74" t="s">
        <v>273</v>
      </c>
      <c r="D134" s="44" t="s">
        <v>24</v>
      </c>
      <c r="E134" s="56">
        <v>39764</v>
      </c>
      <c r="F134" s="25"/>
      <c r="G134" s="62" t="str">
        <f t="shared" ca="1" si="2"/>
        <v>U17M</v>
      </c>
    </row>
    <row r="135" spans="1:7" ht="14.25" customHeight="1" x14ac:dyDescent="0.2">
      <c r="A135" s="59">
        <v>132</v>
      </c>
      <c r="B135" s="4" t="s">
        <v>196</v>
      </c>
      <c r="C135" s="74" t="s">
        <v>272</v>
      </c>
      <c r="D135" s="44" t="s">
        <v>278</v>
      </c>
      <c r="E135" s="56">
        <v>40561</v>
      </c>
      <c r="F135" s="44"/>
      <c r="G135" s="62" t="str">
        <f t="shared" ca="1" si="2"/>
        <v>U15G</v>
      </c>
    </row>
    <row r="136" spans="1:7" ht="14.25" customHeight="1" x14ac:dyDescent="0.2">
      <c r="A136" s="59">
        <v>133</v>
      </c>
      <c r="B136" s="4" t="s">
        <v>197</v>
      </c>
      <c r="C136" s="74" t="s">
        <v>265</v>
      </c>
      <c r="D136" s="44" t="s">
        <v>24</v>
      </c>
      <c r="E136" s="56">
        <v>41554</v>
      </c>
      <c r="F136" s="25"/>
      <c r="G136" s="62" t="str">
        <f t="shared" ca="1" si="2"/>
        <v>U11B</v>
      </c>
    </row>
    <row r="137" spans="1:7" ht="14.25" customHeight="1" x14ac:dyDescent="0.2">
      <c r="A137" s="59">
        <v>135</v>
      </c>
      <c r="B137" s="4" t="s">
        <v>198</v>
      </c>
      <c r="C137" s="74" t="s">
        <v>264</v>
      </c>
      <c r="D137" s="44" t="s">
        <v>24</v>
      </c>
      <c r="E137" s="56">
        <v>40423</v>
      </c>
      <c r="F137" s="25"/>
      <c r="G137" s="62" t="str">
        <f t="shared" ca="1" si="2"/>
        <v>U15B</v>
      </c>
    </row>
    <row r="138" spans="1:7" ht="14.25" customHeight="1" x14ac:dyDescent="0.2">
      <c r="A138" s="59">
        <v>136</v>
      </c>
      <c r="B138" s="4" t="s">
        <v>199</v>
      </c>
      <c r="C138" s="74" t="s">
        <v>264</v>
      </c>
      <c r="D138" s="44" t="s">
        <v>278</v>
      </c>
      <c r="E138" s="56">
        <v>40845</v>
      </c>
      <c r="F138" s="44"/>
      <c r="G138" s="62" t="str">
        <f t="shared" ca="1" si="2"/>
        <v>U13G</v>
      </c>
    </row>
    <row r="139" spans="1:7" ht="14.25" customHeight="1" x14ac:dyDescent="0.2">
      <c r="A139" s="59">
        <v>137</v>
      </c>
      <c r="B139" s="4" t="s">
        <v>200</v>
      </c>
      <c r="C139" s="74" t="s">
        <v>265</v>
      </c>
      <c r="D139" s="44" t="s">
        <v>24</v>
      </c>
      <c r="E139" s="56">
        <v>39831</v>
      </c>
      <c r="F139" s="44"/>
      <c r="G139" s="62" t="str">
        <f t="shared" ca="1" si="2"/>
        <v>U17M</v>
      </c>
    </row>
    <row r="140" spans="1:7" ht="14.25" customHeight="1" x14ac:dyDescent="0.2">
      <c r="A140" s="59">
        <v>138</v>
      </c>
      <c r="B140" s="4" t="s">
        <v>201</v>
      </c>
      <c r="C140" s="74" t="s">
        <v>265</v>
      </c>
      <c r="D140" s="44" t="s">
        <v>24</v>
      </c>
      <c r="E140" s="56">
        <v>41598</v>
      </c>
      <c r="F140" s="44"/>
      <c r="G140" s="62" t="str">
        <f t="shared" ca="1" si="2"/>
        <v>U11B</v>
      </c>
    </row>
    <row r="141" spans="1:7" ht="14.25" customHeight="1" x14ac:dyDescent="0.2">
      <c r="A141" s="59">
        <v>139</v>
      </c>
      <c r="B141" s="4" t="s">
        <v>202</v>
      </c>
      <c r="C141" s="74" t="s">
        <v>271</v>
      </c>
      <c r="D141" s="44" t="s">
        <v>278</v>
      </c>
      <c r="E141" s="56">
        <v>41435</v>
      </c>
      <c r="F141" s="44"/>
      <c r="G141" s="62" t="s">
        <v>33</v>
      </c>
    </row>
    <row r="142" spans="1:7" ht="14.25" customHeight="1" x14ac:dyDescent="0.2">
      <c r="A142" s="59">
        <v>141</v>
      </c>
      <c r="B142" s="4" t="s">
        <v>203</v>
      </c>
      <c r="C142" s="74" t="s">
        <v>264</v>
      </c>
      <c r="D142" s="44" t="s">
        <v>24</v>
      </c>
      <c r="E142" s="56">
        <v>40452</v>
      </c>
      <c r="F142" s="25"/>
      <c r="G142" s="62" t="str">
        <f t="shared" ca="1" si="2"/>
        <v>U15B</v>
      </c>
    </row>
    <row r="143" spans="1:7" ht="14.25" customHeight="1" x14ac:dyDescent="0.2">
      <c r="A143" s="59">
        <v>142</v>
      </c>
      <c r="B143" s="4" t="s">
        <v>204</v>
      </c>
      <c r="C143" s="74" t="s">
        <v>265</v>
      </c>
      <c r="D143" s="44" t="s">
        <v>24</v>
      </c>
      <c r="E143" s="56">
        <v>41156</v>
      </c>
      <c r="F143" s="44"/>
      <c r="G143" s="62" t="s">
        <v>32</v>
      </c>
    </row>
    <row r="144" spans="1:7" ht="14.25" customHeight="1" x14ac:dyDescent="0.2">
      <c r="A144" s="59">
        <v>143</v>
      </c>
      <c r="B144" s="4" t="s">
        <v>205</v>
      </c>
      <c r="C144" s="74" t="s">
        <v>264</v>
      </c>
      <c r="D144" s="44" t="s">
        <v>24</v>
      </c>
      <c r="E144" s="56">
        <v>40903</v>
      </c>
      <c r="F144" s="44"/>
      <c r="G144" s="62" t="str">
        <f t="shared" ca="1" si="2"/>
        <v>U13B</v>
      </c>
    </row>
    <row r="145" spans="1:7" ht="14.25" customHeight="1" x14ac:dyDescent="0.2">
      <c r="A145" s="59">
        <v>144</v>
      </c>
      <c r="B145" s="4" t="s">
        <v>206</v>
      </c>
      <c r="C145" s="74" t="s">
        <v>264</v>
      </c>
      <c r="D145" s="44" t="s">
        <v>24</v>
      </c>
      <c r="E145" s="56">
        <v>41871</v>
      </c>
      <c r="F145" s="44"/>
      <c r="G145" s="62" t="str">
        <f t="shared" ca="1" si="2"/>
        <v>U11B</v>
      </c>
    </row>
    <row r="146" spans="1:7" ht="14.25" customHeight="1" x14ac:dyDescent="0.2">
      <c r="A146" s="59">
        <v>145</v>
      </c>
      <c r="B146" s="4" t="s">
        <v>207</v>
      </c>
      <c r="C146" s="74" t="s">
        <v>270</v>
      </c>
      <c r="D146" s="44" t="s">
        <v>278</v>
      </c>
      <c r="E146" s="56">
        <v>40314</v>
      </c>
      <c r="F146" s="25"/>
      <c r="G146" s="62" t="str">
        <f t="shared" ca="1" si="2"/>
        <v>U15G</v>
      </c>
    </row>
    <row r="147" spans="1:7" ht="14.25" customHeight="1" x14ac:dyDescent="0.2">
      <c r="A147" s="59">
        <v>146</v>
      </c>
      <c r="B147" s="4" t="s">
        <v>208</v>
      </c>
      <c r="C147" s="74" t="s">
        <v>265</v>
      </c>
      <c r="D147" s="44" t="s">
        <v>24</v>
      </c>
      <c r="E147" s="56">
        <v>39120</v>
      </c>
      <c r="F147" s="25"/>
      <c r="G147" s="62" t="str">
        <f t="shared" ca="1" si="2"/>
        <v>U20M</v>
      </c>
    </row>
    <row r="148" spans="1:7" ht="14.25" customHeight="1" x14ac:dyDescent="0.2">
      <c r="A148" s="59">
        <v>147</v>
      </c>
      <c r="B148" s="4" t="s">
        <v>209</v>
      </c>
      <c r="C148" s="74" t="s">
        <v>265</v>
      </c>
      <c r="D148" s="44" t="s">
        <v>24</v>
      </c>
      <c r="E148" s="56">
        <v>39710</v>
      </c>
      <c r="F148" s="25"/>
      <c r="G148" s="62" t="str">
        <f t="shared" ca="1" si="2"/>
        <v>U17M</v>
      </c>
    </row>
    <row r="149" spans="1:7" ht="14.25" customHeight="1" x14ac:dyDescent="0.2">
      <c r="A149" s="59">
        <v>148</v>
      </c>
      <c r="B149" s="4" t="s">
        <v>210</v>
      </c>
      <c r="C149" s="74" t="s">
        <v>268</v>
      </c>
      <c r="D149" s="44" t="s">
        <v>278</v>
      </c>
      <c r="E149" s="56">
        <v>40520</v>
      </c>
      <c r="F149" s="25"/>
      <c r="G149" s="62" t="str">
        <f t="shared" ca="1" si="2"/>
        <v>U15G</v>
      </c>
    </row>
    <row r="150" spans="1:7" ht="14.25" customHeight="1" x14ac:dyDescent="0.2">
      <c r="A150" s="59">
        <v>149</v>
      </c>
      <c r="B150" s="4" t="s">
        <v>211</v>
      </c>
      <c r="C150" s="74" t="s">
        <v>268</v>
      </c>
      <c r="D150" s="44" t="s">
        <v>278</v>
      </c>
      <c r="E150" s="56">
        <v>40444</v>
      </c>
      <c r="F150" s="25"/>
      <c r="G150" s="62" t="str">
        <f t="shared" ca="1" si="2"/>
        <v>U15G</v>
      </c>
    </row>
    <row r="151" spans="1:7" ht="14.25" customHeight="1" x14ac:dyDescent="0.2">
      <c r="A151" s="59">
        <v>150</v>
      </c>
      <c r="B151" s="4" t="s">
        <v>212</v>
      </c>
      <c r="C151" s="74" t="s">
        <v>268</v>
      </c>
      <c r="D151" s="44" t="s">
        <v>278</v>
      </c>
      <c r="E151" s="56">
        <v>40488</v>
      </c>
      <c r="F151" s="44"/>
      <c r="G151" s="62" t="str">
        <f t="shared" ca="1" si="2"/>
        <v>U15G</v>
      </c>
    </row>
    <row r="152" spans="1:7" ht="14.25" customHeight="1" x14ac:dyDescent="0.2">
      <c r="A152" s="59">
        <v>151</v>
      </c>
      <c r="B152" s="4" t="s">
        <v>213</v>
      </c>
      <c r="C152" s="74" t="s">
        <v>268</v>
      </c>
      <c r="D152" s="44" t="s">
        <v>278</v>
      </c>
      <c r="E152" s="56">
        <v>40480</v>
      </c>
      <c r="F152" s="44"/>
      <c r="G152" s="62" t="str">
        <f t="shared" ca="1" si="2"/>
        <v>U15G</v>
      </c>
    </row>
    <row r="153" spans="1:7" ht="14.25" customHeight="1" x14ac:dyDescent="0.2">
      <c r="A153" s="59">
        <v>152</v>
      </c>
      <c r="B153" s="4" t="s">
        <v>214</v>
      </c>
      <c r="C153" s="74" t="s">
        <v>268</v>
      </c>
      <c r="D153" s="44" t="s">
        <v>278</v>
      </c>
      <c r="E153" s="56">
        <v>40875</v>
      </c>
      <c r="F153" s="44"/>
      <c r="G153" s="62" t="str">
        <f t="shared" ca="1" si="2"/>
        <v>U13G</v>
      </c>
    </row>
    <row r="154" spans="1:7" ht="14.25" customHeight="1" x14ac:dyDescent="0.2">
      <c r="A154" s="59">
        <v>153</v>
      </c>
      <c r="B154" s="4" t="s">
        <v>215</v>
      </c>
      <c r="C154" s="74" t="s">
        <v>268</v>
      </c>
      <c r="D154" s="44" t="s">
        <v>278</v>
      </c>
      <c r="E154" s="56">
        <v>40822</v>
      </c>
      <c r="F154" s="44"/>
      <c r="G154" s="62" t="str">
        <f t="shared" ca="1" si="2"/>
        <v>U13G</v>
      </c>
    </row>
    <row r="155" spans="1:7" ht="14.25" customHeight="1" x14ac:dyDescent="0.2">
      <c r="A155" s="59">
        <v>154</v>
      </c>
      <c r="B155" s="4" t="s">
        <v>216</v>
      </c>
      <c r="C155" s="74" t="s">
        <v>268</v>
      </c>
      <c r="D155" s="44" t="s">
        <v>278</v>
      </c>
      <c r="E155" s="56">
        <v>41235</v>
      </c>
      <c r="F155" s="44"/>
      <c r="G155" s="62" t="s">
        <v>33</v>
      </c>
    </row>
    <row r="156" spans="1:7" ht="14.25" customHeight="1" x14ac:dyDescent="0.2">
      <c r="A156" s="59">
        <v>155</v>
      </c>
      <c r="B156" s="4" t="s">
        <v>217</v>
      </c>
      <c r="C156" s="74" t="s">
        <v>268</v>
      </c>
      <c r="D156" s="44" t="s">
        <v>278</v>
      </c>
      <c r="E156" s="56">
        <v>40679</v>
      </c>
      <c r="F156" s="44"/>
      <c r="G156" s="62" t="str">
        <f t="shared" ca="1" si="2"/>
        <v>U15G</v>
      </c>
    </row>
    <row r="157" spans="1:7" ht="14.25" customHeight="1" x14ac:dyDescent="0.2">
      <c r="A157" s="59">
        <v>156</v>
      </c>
      <c r="B157" s="4" t="s">
        <v>218</v>
      </c>
      <c r="C157" s="74" t="s">
        <v>268</v>
      </c>
      <c r="D157" s="44" t="s">
        <v>278</v>
      </c>
      <c r="E157" s="56">
        <v>40894</v>
      </c>
      <c r="F157" s="44"/>
      <c r="G157" s="62" t="str">
        <f t="shared" ca="1" si="2"/>
        <v>U13G</v>
      </c>
    </row>
    <row r="158" spans="1:7" ht="14.25" customHeight="1" x14ac:dyDescent="0.2">
      <c r="A158" s="59">
        <v>157</v>
      </c>
      <c r="B158" s="4" t="s">
        <v>219</v>
      </c>
      <c r="C158" s="74" t="s">
        <v>268</v>
      </c>
      <c r="D158" s="44" t="s">
        <v>278</v>
      </c>
      <c r="E158" s="56">
        <v>41211</v>
      </c>
      <c r="F158" s="44"/>
      <c r="G158" s="62" t="s">
        <v>33</v>
      </c>
    </row>
    <row r="159" spans="1:7" ht="14.25" customHeight="1" x14ac:dyDescent="0.2">
      <c r="A159" s="59">
        <v>158</v>
      </c>
      <c r="B159" s="4" t="s">
        <v>220</v>
      </c>
      <c r="C159" s="74" t="s">
        <v>268</v>
      </c>
      <c r="D159" s="44" t="s">
        <v>278</v>
      </c>
      <c r="E159" s="56">
        <v>41209</v>
      </c>
      <c r="F159" s="44"/>
      <c r="G159" s="62" t="s">
        <v>33</v>
      </c>
    </row>
    <row r="160" spans="1:7" ht="14.25" customHeight="1" x14ac:dyDescent="0.2">
      <c r="A160" s="59">
        <v>159</v>
      </c>
      <c r="B160" s="4" t="s">
        <v>221</v>
      </c>
      <c r="C160" s="74" t="s">
        <v>268</v>
      </c>
      <c r="D160" s="44" t="s">
        <v>278</v>
      </c>
      <c r="E160" s="56">
        <v>41514</v>
      </c>
      <c r="F160" s="44"/>
      <c r="G160" s="62" t="s">
        <v>33</v>
      </c>
    </row>
    <row r="161" spans="1:7" ht="14.25" customHeight="1" x14ac:dyDescent="0.2">
      <c r="A161" s="59">
        <v>160</v>
      </c>
      <c r="B161" s="4" t="s">
        <v>222</v>
      </c>
      <c r="C161" s="74" t="s">
        <v>268</v>
      </c>
      <c r="D161" s="44" t="s">
        <v>278</v>
      </c>
      <c r="E161" s="56">
        <v>41230</v>
      </c>
      <c r="F161" s="44"/>
      <c r="G161" s="62" t="s">
        <v>33</v>
      </c>
    </row>
    <row r="162" spans="1:7" ht="14.25" customHeight="1" x14ac:dyDescent="0.2">
      <c r="A162" s="59">
        <v>161</v>
      </c>
      <c r="B162" s="4" t="s">
        <v>223</v>
      </c>
      <c r="C162" s="74" t="s">
        <v>268</v>
      </c>
      <c r="D162" s="44" t="s">
        <v>278</v>
      </c>
      <c r="E162" s="56">
        <v>41140</v>
      </c>
      <c r="F162" s="44"/>
      <c r="G162" s="62" t="str">
        <f t="shared" ca="1" si="2"/>
        <v>U13G</v>
      </c>
    </row>
    <row r="163" spans="1:7" ht="14.25" customHeight="1" x14ac:dyDescent="0.2">
      <c r="A163" s="59">
        <v>162</v>
      </c>
      <c r="B163" s="4" t="s">
        <v>224</v>
      </c>
      <c r="C163" s="74" t="s">
        <v>268</v>
      </c>
      <c r="D163" s="44" t="s">
        <v>278</v>
      </c>
      <c r="E163" s="56">
        <v>40948</v>
      </c>
      <c r="F163" s="44"/>
      <c r="G163" s="62" t="str">
        <f t="shared" ca="1" si="2"/>
        <v>U13G</v>
      </c>
    </row>
    <row r="164" spans="1:7" ht="14.25" customHeight="1" x14ac:dyDescent="0.2">
      <c r="A164" s="59">
        <v>163</v>
      </c>
      <c r="B164" s="4" t="s">
        <v>225</v>
      </c>
      <c r="C164" s="74" t="s">
        <v>268</v>
      </c>
      <c r="D164" s="44" t="s">
        <v>278</v>
      </c>
      <c r="E164" s="56">
        <v>40948</v>
      </c>
      <c r="F164" s="44"/>
      <c r="G164" s="62" t="str">
        <f t="shared" ca="1" si="2"/>
        <v>U13G</v>
      </c>
    </row>
    <row r="165" spans="1:7" ht="14.25" customHeight="1" x14ac:dyDescent="0.2">
      <c r="A165" s="59">
        <v>164</v>
      </c>
      <c r="B165" s="4" t="s">
        <v>226</v>
      </c>
      <c r="C165" s="74" t="s">
        <v>268</v>
      </c>
      <c r="D165" s="44" t="s">
        <v>278</v>
      </c>
      <c r="E165" s="56">
        <v>41187</v>
      </c>
      <c r="F165" s="44"/>
      <c r="G165" s="62" t="str">
        <f t="shared" ca="1" si="2"/>
        <v>U12G</v>
      </c>
    </row>
    <row r="166" spans="1:7" ht="14.25" customHeight="1" x14ac:dyDescent="0.2">
      <c r="A166" s="59">
        <v>165</v>
      </c>
      <c r="B166" s="4" t="s">
        <v>227</v>
      </c>
      <c r="C166" s="74" t="s">
        <v>268</v>
      </c>
      <c r="D166" s="44" t="s">
        <v>278</v>
      </c>
      <c r="E166" s="56">
        <v>41452</v>
      </c>
      <c r="F166" s="44"/>
      <c r="G166" s="62" t="s">
        <v>33</v>
      </c>
    </row>
    <row r="167" spans="1:7" ht="14.25" customHeight="1" x14ac:dyDescent="0.2">
      <c r="A167" s="59">
        <v>166</v>
      </c>
      <c r="B167" s="4" t="s">
        <v>228</v>
      </c>
      <c r="C167" s="74" t="s">
        <v>268</v>
      </c>
      <c r="D167" s="44" t="s">
        <v>278</v>
      </c>
      <c r="E167" s="56">
        <v>41282</v>
      </c>
      <c r="F167" s="44"/>
      <c r="G167" s="62" t="s">
        <v>33</v>
      </c>
    </row>
    <row r="168" spans="1:7" ht="14.25" customHeight="1" x14ac:dyDescent="0.2">
      <c r="A168" s="59">
        <v>167</v>
      </c>
      <c r="B168" s="4" t="s">
        <v>229</v>
      </c>
      <c r="C168" s="74" t="s">
        <v>268</v>
      </c>
      <c r="D168" s="44" t="s">
        <v>278</v>
      </c>
      <c r="E168" s="56">
        <v>41181</v>
      </c>
      <c r="F168" s="44"/>
      <c r="G168" s="62" t="s">
        <v>33</v>
      </c>
    </row>
    <row r="169" spans="1:7" ht="14.25" customHeight="1" x14ac:dyDescent="0.2">
      <c r="A169" s="59">
        <v>168</v>
      </c>
      <c r="B169" s="4" t="s">
        <v>230</v>
      </c>
      <c r="C169" s="74" t="s">
        <v>268</v>
      </c>
      <c r="D169" s="44" t="s">
        <v>278</v>
      </c>
      <c r="E169" s="56">
        <v>41217</v>
      </c>
      <c r="F169" s="44"/>
      <c r="G169" s="62" t="s">
        <v>33</v>
      </c>
    </row>
    <row r="170" spans="1:7" ht="14.25" customHeight="1" x14ac:dyDescent="0.2">
      <c r="A170" s="59">
        <v>169</v>
      </c>
      <c r="B170" s="4" t="s">
        <v>231</v>
      </c>
      <c r="C170" s="74" t="s">
        <v>268</v>
      </c>
      <c r="D170" s="44" t="s">
        <v>278</v>
      </c>
      <c r="E170" s="56">
        <v>40480</v>
      </c>
      <c r="F170" s="44"/>
      <c r="G170" s="62" t="str">
        <f t="shared" ca="1" si="2"/>
        <v>U15G</v>
      </c>
    </row>
    <row r="171" spans="1:7" ht="14.25" customHeight="1" x14ac:dyDescent="0.2">
      <c r="A171" s="59">
        <v>170</v>
      </c>
      <c r="B171" s="4" t="s">
        <v>232</v>
      </c>
      <c r="C171" s="74" t="s">
        <v>268</v>
      </c>
      <c r="D171" s="44" t="s">
        <v>278</v>
      </c>
      <c r="E171" s="56">
        <v>41339</v>
      </c>
      <c r="F171" s="44"/>
      <c r="G171" s="62" t="s">
        <v>33</v>
      </c>
    </row>
    <row r="172" spans="1:7" ht="14.25" customHeight="1" x14ac:dyDescent="0.2">
      <c r="A172" s="59">
        <v>171</v>
      </c>
      <c r="B172" s="4" t="s">
        <v>233</v>
      </c>
      <c r="C172" s="74" t="s">
        <v>268</v>
      </c>
      <c r="D172" s="44" t="s">
        <v>278</v>
      </c>
      <c r="E172" s="56">
        <v>41926</v>
      </c>
      <c r="F172" s="44"/>
      <c r="G172" s="62" t="s">
        <v>37</v>
      </c>
    </row>
    <row r="173" spans="1:7" ht="14.25" customHeight="1" x14ac:dyDescent="0.2">
      <c r="A173" s="59">
        <v>172</v>
      </c>
      <c r="B173" s="4" t="s">
        <v>234</v>
      </c>
      <c r="C173" s="74" t="s">
        <v>268</v>
      </c>
      <c r="D173" s="44" t="s">
        <v>278</v>
      </c>
      <c r="E173" s="56">
        <v>41961</v>
      </c>
      <c r="F173" s="44"/>
      <c r="G173" s="62" t="s">
        <v>37</v>
      </c>
    </row>
    <row r="174" spans="1:7" ht="14.25" customHeight="1" x14ac:dyDescent="0.2">
      <c r="A174" s="59">
        <v>173</v>
      </c>
      <c r="B174" s="4" t="s">
        <v>235</v>
      </c>
      <c r="C174" s="74" t="s">
        <v>268</v>
      </c>
      <c r="D174" s="44" t="s">
        <v>278</v>
      </c>
      <c r="E174" s="56">
        <v>41924</v>
      </c>
      <c r="F174" s="44"/>
      <c r="G174" s="62" t="s">
        <v>37</v>
      </c>
    </row>
    <row r="175" spans="1:7" ht="14.25" customHeight="1" x14ac:dyDescent="0.2">
      <c r="A175" s="59">
        <v>174</v>
      </c>
      <c r="B175" s="4" t="s">
        <v>236</v>
      </c>
      <c r="C175" s="74" t="s">
        <v>268</v>
      </c>
      <c r="D175" s="44" t="s">
        <v>278</v>
      </c>
      <c r="E175" s="56">
        <v>42188</v>
      </c>
      <c r="F175" s="44"/>
      <c r="G175" s="62" t="s">
        <v>37</v>
      </c>
    </row>
    <row r="176" spans="1:7" ht="14.25" customHeight="1" x14ac:dyDescent="0.2">
      <c r="A176" s="59">
        <v>175</v>
      </c>
      <c r="B176" s="4" t="s">
        <v>237</v>
      </c>
      <c r="C176" s="74" t="s">
        <v>268</v>
      </c>
      <c r="D176" s="44" t="s">
        <v>278</v>
      </c>
      <c r="E176" s="56">
        <v>42054</v>
      </c>
      <c r="F176" s="44"/>
      <c r="G176" s="62" t="s">
        <v>37</v>
      </c>
    </row>
    <row r="177" spans="1:7" ht="14.25" customHeight="1" x14ac:dyDescent="0.2">
      <c r="A177" s="59">
        <v>176</v>
      </c>
      <c r="B177" s="4" t="s">
        <v>238</v>
      </c>
      <c r="C177" s="74" t="s">
        <v>268</v>
      </c>
      <c r="D177" s="44" t="s">
        <v>278</v>
      </c>
      <c r="E177" s="56">
        <v>41681</v>
      </c>
      <c r="F177" s="44"/>
      <c r="G177" s="62" t="str">
        <f t="shared" ca="1" si="2"/>
        <v>U11G</v>
      </c>
    </row>
    <row r="178" spans="1:7" ht="14.25" customHeight="1" x14ac:dyDescent="0.2">
      <c r="A178" s="59">
        <v>177</v>
      </c>
      <c r="B178" s="4" t="s">
        <v>239</v>
      </c>
      <c r="C178" s="74" t="s">
        <v>268</v>
      </c>
      <c r="D178" s="44" t="s">
        <v>278</v>
      </c>
      <c r="E178" s="56">
        <v>41690</v>
      </c>
      <c r="F178" s="44"/>
      <c r="G178" s="62" t="str">
        <f t="shared" ca="1" si="2"/>
        <v>U11G</v>
      </c>
    </row>
    <row r="179" spans="1:7" ht="14.25" customHeight="1" x14ac:dyDescent="0.2">
      <c r="A179" s="59">
        <v>178</v>
      </c>
      <c r="B179" s="4" t="s">
        <v>240</v>
      </c>
      <c r="C179" s="74" t="s">
        <v>268</v>
      </c>
      <c r="D179" s="44" t="s">
        <v>278</v>
      </c>
      <c r="E179" s="56">
        <v>40503</v>
      </c>
      <c r="F179" s="44"/>
      <c r="G179" s="62" t="str">
        <f t="shared" ca="1" si="2"/>
        <v>U15G</v>
      </c>
    </row>
    <row r="180" spans="1:7" ht="14.25" customHeight="1" x14ac:dyDescent="0.2">
      <c r="A180" s="59">
        <v>179</v>
      </c>
      <c r="B180" s="4" t="s">
        <v>241</v>
      </c>
      <c r="C180" s="74" t="s">
        <v>268</v>
      </c>
      <c r="D180" s="44" t="s">
        <v>278</v>
      </c>
      <c r="E180" s="56">
        <v>40875</v>
      </c>
      <c r="F180" s="44"/>
      <c r="G180" s="62" t="str">
        <f t="shared" ca="1" si="2"/>
        <v>U13G</v>
      </c>
    </row>
    <row r="181" spans="1:7" ht="14.25" customHeight="1" x14ac:dyDescent="0.2">
      <c r="A181" s="59">
        <v>180</v>
      </c>
      <c r="B181" s="4" t="s">
        <v>242</v>
      </c>
      <c r="C181" s="74" t="s">
        <v>268</v>
      </c>
      <c r="D181" s="44" t="s">
        <v>278</v>
      </c>
      <c r="E181" s="56">
        <v>42064</v>
      </c>
      <c r="F181" s="44"/>
      <c r="G181" s="62" t="s">
        <v>37</v>
      </c>
    </row>
    <row r="182" spans="1:7" ht="14.25" customHeight="1" x14ac:dyDescent="0.2">
      <c r="A182" s="59">
        <v>181</v>
      </c>
      <c r="B182" s="4" t="s">
        <v>243</v>
      </c>
      <c r="C182" s="74" t="s">
        <v>268</v>
      </c>
      <c r="D182" s="44" t="s">
        <v>278</v>
      </c>
      <c r="E182" s="56">
        <v>40982</v>
      </c>
      <c r="F182" s="44"/>
      <c r="G182" s="62" t="str">
        <f t="shared" ca="1" si="2"/>
        <v>U13G</v>
      </c>
    </row>
    <row r="183" spans="1:7" ht="14.25" customHeight="1" x14ac:dyDescent="0.2">
      <c r="A183" s="59">
        <v>182</v>
      </c>
      <c r="B183" s="4" t="s">
        <v>244</v>
      </c>
      <c r="C183" s="74" t="s">
        <v>265</v>
      </c>
      <c r="D183" s="44" t="s">
        <v>278</v>
      </c>
      <c r="E183" s="56">
        <v>39505</v>
      </c>
      <c r="F183" s="44"/>
      <c r="G183" s="62" t="str">
        <f t="shared" ca="1" si="2"/>
        <v>U17W</v>
      </c>
    </row>
    <row r="184" spans="1:7" ht="14.25" customHeight="1" x14ac:dyDescent="0.2">
      <c r="A184" s="59">
        <v>183</v>
      </c>
      <c r="B184" s="4" t="s">
        <v>245</v>
      </c>
      <c r="C184" s="74" t="s">
        <v>266</v>
      </c>
      <c r="D184" s="44" t="s">
        <v>278</v>
      </c>
      <c r="E184" s="56">
        <v>40136</v>
      </c>
      <c r="F184" s="44"/>
      <c r="G184" s="62" t="str">
        <f t="shared" ca="1" si="2"/>
        <v>U15G</v>
      </c>
    </row>
    <row r="185" spans="1:7" ht="14.25" customHeight="1" x14ac:dyDescent="0.2">
      <c r="A185" s="59">
        <v>184</v>
      </c>
      <c r="B185" s="4" t="s">
        <v>246</v>
      </c>
      <c r="C185" s="74" t="s">
        <v>266</v>
      </c>
      <c r="D185" s="44" t="s">
        <v>278</v>
      </c>
      <c r="E185" s="56">
        <v>40437</v>
      </c>
      <c r="F185" s="44"/>
      <c r="G185" s="62" t="str">
        <f t="shared" ca="1" si="2"/>
        <v>U15G</v>
      </c>
    </row>
    <row r="186" spans="1:7" ht="14.25" customHeight="1" x14ac:dyDescent="0.2">
      <c r="A186" s="59">
        <v>185</v>
      </c>
      <c r="B186" s="4" t="s">
        <v>247</v>
      </c>
      <c r="C186" s="74" t="s">
        <v>266</v>
      </c>
      <c r="D186" s="44" t="s">
        <v>278</v>
      </c>
      <c r="E186" s="56">
        <v>39798</v>
      </c>
      <c r="F186" s="44"/>
      <c r="G186" s="62" t="str">
        <f t="shared" ca="1" si="2"/>
        <v>U17W</v>
      </c>
    </row>
    <row r="187" spans="1:7" ht="14.25" customHeight="1" x14ac:dyDescent="0.2">
      <c r="A187" s="59">
        <v>186</v>
      </c>
      <c r="B187" s="4" t="s">
        <v>248</v>
      </c>
      <c r="C187" s="74" t="s">
        <v>269</v>
      </c>
      <c r="D187" s="44" t="s">
        <v>278</v>
      </c>
      <c r="E187" s="56">
        <v>36525</v>
      </c>
      <c r="F187" s="44"/>
      <c r="G187" s="62" t="str">
        <f t="shared" ca="1" si="2"/>
        <v>SW</v>
      </c>
    </row>
    <row r="188" spans="1:7" ht="14.25" customHeight="1" x14ac:dyDescent="0.2">
      <c r="A188" s="59">
        <v>187</v>
      </c>
      <c r="B188" s="4" t="s">
        <v>249</v>
      </c>
      <c r="C188" s="74" t="s">
        <v>265</v>
      </c>
      <c r="D188" s="44" t="s">
        <v>278</v>
      </c>
      <c r="E188" s="56">
        <v>39868</v>
      </c>
      <c r="F188" s="44"/>
      <c r="G188" s="62" t="str">
        <f t="shared" ca="1" si="2"/>
        <v>U17W</v>
      </c>
    </row>
    <row r="189" spans="1:7" ht="14.25" customHeight="1" x14ac:dyDescent="0.2">
      <c r="A189" s="59">
        <v>188</v>
      </c>
      <c r="B189" s="4" t="s">
        <v>250</v>
      </c>
      <c r="C189" s="74" t="s">
        <v>264</v>
      </c>
      <c r="D189" s="44" t="s">
        <v>278</v>
      </c>
      <c r="E189" s="56">
        <v>41412</v>
      </c>
      <c r="F189" s="44"/>
      <c r="G189" s="62" t="s">
        <v>33</v>
      </c>
    </row>
    <row r="190" spans="1:7" ht="14.25" customHeight="1" x14ac:dyDescent="0.2">
      <c r="A190" s="59">
        <v>189</v>
      </c>
      <c r="B190" s="4" t="s">
        <v>251</v>
      </c>
      <c r="C190" s="74" t="s">
        <v>264</v>
      </c>
      <c r="D190" s="44" t="s">
        <v>24</v>
      </c>
      <c r="E190" s="56">
        <v>38989</v>
      </c>
      <c r="F190" s="44"/>
      <c r="G190" s="62" t="str">
        <f t="shared" ca="1" si="2"/>
        <v>U20M</v>
      </c>
    </row>
    <row r="191" spans="1:7" ht="14.25" customHeight="1" x14ac:dyDescent="0.2">
      <c r="A191" s="59">
        <v>190</v>
      </c>
      <c r="B191" s="4" t="s">
        <v>252</v>
      </c>
      <c r="C191" s="74" t="s">
        <v>265</v>
      </c>
      <c r="D191" s="44" t="s">
        <v>24</v>
      </c>
      <c r="E191" s="56">
        <v>34654</v>
      </c>
      <c r="F191" s="44"/>
      <c r="G191" s="62" t="str">
        <f t="shared" ca="1" si="2"/>
        <v>SM</v>
      </c>
    </row>
    <row r="192" spans="1:7" ht="14.25" customHeight="1" x14ac:dyDescent="0.2">
      <c r="A192" s="59">
        <v>191</v>
      </c>
      <c r="B192" s="4" t="s">
        <v>253</v>
      </c>
      <c r="C192" s="74" t="s">
        <v>268</v>
      </c>
      <c r="D192" s="44" t="s">
        <v>278</v>
      </c>
      <c r="E192" s="56">
        <v>40944</v>
      </c>
      <c r="F192" s="44"/>
      <c r="G192" s="62" t="str">
        <f t="shared" ca="1" si="2"/>
        <v>U13G</v>
      </c>
    </row>
    <row r="193" spans="1:7" ht="14.25" customHeight="1" x14ac:dyDescent="0.2">
      <c r="A193" s="59">
        <v>192</v>
      </c>
      <c r="B193" s="4" t="s">
        <v>254</v>
      </c>
      <c r="C193" s="74" t="s">
        <v>264</v>
      </c>
      <c r="D193" s="44" t="s">
        <v>24</v>
      </c>
      <c r="E193" s="56">
        <v>28010</v>
      </c>
      <c r="F193" s="44"/>
      <c r="G193" s="62" t="s">
        <v>281</v>
      </c>
    </row>
    <row r="194" spans="1:7" ht="14.25" customHeight="1" x14ac:dyDescent="0.2">
      <c r="A194" s="59">
        <v>193</v>
      </c>
      <c r="B194" s="4" t="s">
        <v>255</v>
      </c>
      <c r="C194" s="74" t="s">
        <v>267</v>
      </c>
      <c r="D194" s="44" t="s">
        <v>278</v>
      </c>
      <c r="E194" s="56">
        <v>25904</v>
      </c>
      <c r="F194" s="44"/>
      <c r="G194" s="62" t="s">
        <v>282</v>
      </c>
    </row>
    <row r="195" spans="1:7" ht="14.25" customHeight="1" x14ac:dyDescent="0.2">
      <c r="A195" s="59">
        <v>194</v>
      </c>
      <c r="B195" s="4" t="s">
        <v>256</v>
      </c>
      <c r="C195" s="74" t="s">
        <v>266</v>
      </c>
      <c r="D195" s="44" t="s">
        <v>278</v>
      </c>
      <c r="E195" s="56">
        <v>40160</v>
      </c>
      <c r="F195" s="44"/>
      <c r="G195" s="62" t="str">
        <f t="shared" ca="1" si="2"/>
        <v>U15G</v>
      </c>
    </row>
    <row r="196" spans="1:7" ht="14.25" customHeight="1" x14ac:dyDescent="0.2">
      <c r="A196" s="59">
        <v>195</v>
      </c>
      <c r="B196" s="4" t="s">
        <v>257</v>
      </c>
      <c r="C196" s="74" t="s">
        <v>266</v>
      </c>
      <c r="D196" s="44" t="s">
        <v>24</v>
      </c>
      <c r="E196" s="56">
        <v>40437</v>
      </c>
      <c r="F196" s="44"/>
      <c r="G196" s="62" t="str">
        <f t="shared" ca="1" si="2"/>
        <v>U15B</v>
      </c>
    </row>
    <row r="197" spans="1:7" ht="14.25" customHeight="1" x14ac:dyDescent="0.2">
      <c r="A197" s="59">
        <v>196</v>
      </c>
      <c r="B197" s="4" t="s">
        <v>258</v>
      </c>
      <c r="C197" s="74" t="s">
        <v>265</v>
      </c>
      <c r="D197" s="44" t="s">
        <v>24</v>
      </c>
      <c r="E197" s="56">
        <v>32243</v>
      </c>
      <c r="F197" s="44"/>
      <c r="G197" s="62" t="s">
        <v>29</v>
      </c>
    </row>
    <row r="198" spans="1:7" ht="14.25" customHeight="1" x14ac:dyDescent="0.2">
      <c r="A198" s="59">
        <v>197</v>
      </c>
      <c r="B198" s="4" t="s">
        <v>259</v>
      </c>
      <c r="C198" s="74" t="s">
        <v>265</v>
      </c>
      <c r="D198" s="44" t="s">
        <v>278</v>
      </c>
      <c r="E198" s="56">
        <v>29656</v>
      </c>
      <c r="F198" s="44"/>
      <c r="G198" s="62" t="s">
        <v>282</v>
      </c>
    </row>
    <row r="199" spans="1:7" ht="14.25" customHeight="1" x14ac:dyDescent="0.2">
      <c r="A199" s="59">
        <v>198</v>
      </c>
      <c r="B199" s="4" t="s">
        <v>260</v>
      </c>
      <c r="C199" s="74" t="s">
        <v>264</v>
      </c>
      <c r="D199" s="44" t="s">
        <v>278</v>
      </c>
      <c r="E199" s="56">
        <v>40440</v>
      </c>
      <c r="F199" s="44"/>
      <c r="G199" s="62" t="str">
        <f t="shared" ref="G199:G260" ca="1" si="3">IF(AND(E199="",F199=""),"",IF(F199="",IF(D199="M",VLOOKUP(E199,J$2:L$21,2,TRUE),VLOOKUP(E199,J$2:L$21,3,TRUE)),IF(D199="M",VLOOKUP(F199,J$24:L$45,2,TRUE),VLOOKUP(F199,J$24:L$45,3,TRUE))))</f>
        <v>U15G</v>
      </c>
    </row>
    <row r="200" spans="1:7" ht="14.25" customHeight="1" x14ac:dyDescent="0.2">
      <c r="A200" s="59">
        <v>199</v>
      </c>
      <c r="B200" s="4" t="s">
        <v>261</v>
      </c>
      <c r="C200" s="74" t="s">
        <v>264</v>
      </c>
      <c r="D200" s="44" t="s">
        <v>24</v>
      </c>
      <c r="E200" s="56">
        <v>39227</v>
      </c>
      <c r="F200" s="44"/>
      <c r="G200" s="62" t="str">
        <f t="shared" ca="1" si="3"/>
        <v>U20M</v>
      </c>
    </row>
    <row r="201" spans="1:7" ht="14.25" customHeight="1" x14ac:dyDescent="0.2">
      <c r="A201" s="59">
        <v>200</v>
      </c>
      <c r="B201" s="4" t="s">
        <v>262</v>
      </c>
      <c r="C201" s="74" t="s">
        <v>264</v>
      </c>
      <c r="D201" s="44" t="s">
        <v>278</v>
      </c>
      <c r="E201" s="56">
        <v>40373</v>
      </c>
      <c r="F201" s="44"/>
      <c r="G201" s="62" t="str">
        <f t="shared" ca="1" si="3"/>
        <v>U15G</v>
      </c>
    </row>
    <row r="202" spans="1:7" ht="14.25" customHeight="1" x14ac:dyDescent="0.2">
      <c r="A202" s="59">
        <v>201</v>
      </c>
      <c r="B202" s="4" t="s">
        <v>263</v>
      </c>
      <c r="C202" s="74" t="s">
        <v>264</v>
      </c>
      <c r="D202" s="44" t="s">
        <v>279</v>
      </c>
      <c r="E202" s="56">
        <v>40081</v>
      </c>
      <c r="F202" s="44"/>
      <c r="G202" s="62" t="str">
        <f t="shared" ca="1" si="3"/>
        <v>U15G</v>
      </c>
    </row>
    <row r="203" spans="1:7" ht="14.25" customHeight="1" x14ac:dyDescent="0.2">
      <c r="A203" s="59">
        <v>202</v>
      </c>
      <c r="B203" s="4" t="s">
        <v>436</v>
      </c>
      <c r="C203" s="76" t="s">
        <v>264</v>
      </c>
      <c r="D203" s="77" t="s">
        <v>24</v>
      </c>
      <c r="E203" s="56">
        <v>40473</v>
      </c>
      <c r="F203" s="44"/>
      <c r="G203" s="62" t="str">
        <f t="shared" ca="1" si="3"/>
        <v>U15B</v>
      </c>
    </row>
    <row r="204" spans="1:7" ht="14.25" customHeight="1" x14ac:dyDescent="0.2">
      <c r="A204" s="59">
        <v>203</v>
      </c>
      <c r="B204" s="4" t="s">
        <v>490</v>
      </c>
      <c r="C204" s="45" t="str">
        <f t="shared" ref="C204:C261" si="4">IF(B204="","",IF(C203="","",C203))</f>
        <v>N&amp;P</v>
      </c>
      <c r="D204" s="77" t="s">
        <v>278</v>
      </c>
      <c r="E204" s="56">
        <v>39427</v>
      </c>
      <c r="F204" s="44"/>
      <c r="G204" s="62" t="str">
        <f t="shared" ca="1" si="3"/>
        <v>U17W</v>
      </c>
    </row>
    <row r="205" spans="1:7" ht="14.25" customHeight="1" x14ac:dyDescent="0.2">
      <c r="A205" s="59" t="str">
        <f t="shared" ref="A205:A260" si="5">IF(B205="","",IF(A204=999,1,A204+1))</f>
        <v/>
      </c>
      <c r="B205" s="4"/>
      <c r="C205" s="45" t="str">
        <f t="shared" si="4"/>
        <v/>
      </c>
      <c r="D205" s="44" t="str">
        <f t="shared" ref="D205:D261" si="6">IF(B205="","",IF(D204="","",D204))</f>
        <v/>
      </c>
      <c r="E205" s="56"/>
      <c r="F205" s="44"/>
      <c r="G205" s="62" t="str">
        <f t="shared" si="3"/>
        <v/>
      </c>
    </row>
    <row r="206" spans="1:7" ht="14.25" customHeight="1" x14ac:dyDescent="0.2">
      <c r="A206" s="59" t="str">
        <f t="shared" si="5"/>
        <v/>
      </c>
      <c r="B206" s="4"/>
      <c r="C206" s="45" t="str">
        <f t="shared" si="4"/>
        <v/>
      </c>
      <c r="D206" s="44" t="str">
        <f t="shared" si="6"/>
        <v/>
      </c>
      <c r="E206" s="56"/>
      <c r="F206" s="44"/>
      <c r="G206" s="62" t="str">
        <f t="shared" si="3"/>
        <v/>
      </c>
    </row>
    <row r="207" spans="1:7" ht="14.25" customHeight="1" x14ac:dyDescent="0.2">
      <c r="A207" s="59" t="str">
        <f t="shared" si="5"/>
        <v/>
      </c>
      <c r="B207" s="4"/>
      <c r="C207" s="45" t="str">
        <f t="shared" si="4"/>
        <v/>
      </c>
      <c r="D207" s="44" t="str">
        <f t="shared" si="6"/>
        <v/>
      </c>
      <c r="E207" s="56"/>
      <c r="F207" s="44"/>
      <c r="G207" s="62" t="str">
        <f t="shared" si="3"/>
        <v/>
      </c>
    </row>
    <row r="208" spans="1:7" ht="14.25" customHeight="1" x14ac:dyDescent="0.2">
      <c r="A208" s="59" t="str">
        <f t="shared" si="5"/>
        <v/>
      </c>
      <c r="B208" s="4"/>
      <c r="C208" s="45" t="str">
        <f t="shared" si="4"/>
        <v/>
      </c>
      <c r="D208" s="44" t="str">
        <f t="shared" si="6"/>
        <v/>
      </c>
      <c r="E208" s="56"/>
      <c r="F208" s="44"/>
      <c r="G208" s="62" t="str">
        <f t="shared" si="3"/>
        <v/>
      </c>
    </row>
    <row r="209" spans="1:7" ht="14.25" customHeight="1" x14ac:dyDescent="0.2">
      <c r="A209" s="59" t="str">
        <f t="shared" si="5"/>
        <v/>
      </c>
      <c r="B209" s="4"/>
      <c r="C209" s="45" t="str">
        <f t="shared" si="4"/>
        <v/>
      </c>
      <c r="D209" s="44" t="str">
        <f t="shared" si="6"/>
        <v/>
      </c>
      <c r="E209" s="56"/>
      <c r="F209" s="44"/>
      <c r="G209" s="62" t="str">
        <f t="shared" si="3"/>
        <v/>
      </c>
    </row>
    <row r="210" spans="1:7" ht="14.25" customHeight="1" x14ac:dyDescent="0.2">
      <c r="A210" s="59" t="str">
        <f t="shared" si="5"/>
        <v/>
      </c>
      <c r="B210" s="4"/>
      <c r="C210" s="45" t="str">
        <f t="shared" si="4"/>
        <v/>
      </c>
      <c r="D210" s="44" t="str">
        <f t="shared" si="6"/>
        <v/>
      </c>
      <c r="E210" s="56"/>
      <c r="F210" s="44"/>
      <c r="G210" s="62" t="str">
        <f t="shared" si="3"/>
        <v/>
      </c>
    </row>
    <row r="211" spans="1:7" ht="14.25" customHeight="1" x14ac:dyDescent="0.2">
      <c r="A211" s="59" t="str">
        <f t="shared" si="5"/>
        <v/>
      </c>
      <c r="B211" s="4"/>
      <c r="C211" s="45" t="str">
        <f t="shared" si="4"/>
        <v/>
      </c>
      <c r="D211" s="44" t="str">
        <f t="shared" si="6"/>
        <v/>
      </c>
      <c r="E211" s="56"/>
      <c r="F211" s="44"/>
      <c r="G211" s="62" t="str">
        <f t="shared" si="3"/>
        <v/>
      </c>
    </row>
    <row r="212" spans="1:7" ht="14.25" customHeight="1" x14ac:dyDescent="0.2">
      <c r="A212" s="59" t="str">
        <f t="shared" si="5"/>
        <v/>
      </c>
      <c r="B212" s="4"/>
      <c r="C212" s="45" t="str">
        <f t="shared" si="4"/>
        <v/>
      </c>
      <c r="D212" s="44" t="str">
        <f t="shared" si="6"/>
        <v/>
      </c>
      <c r="E212" s="56"/>
      <c r="F212" s="44"/>
      <c r="G212" s="62" t="str">
        <f t="shared" si="3"/>
        <v/>
      </c>
    </row>
    <row r="213" spans="1:7" ht="14.25" customHeight="1" x14ac:dyDescent="0.2">
      <c r="A213" s="59" t="str">
        <f t="shared" si="5"/>
        <v/>
      </c>
      <c r="B213" s="4"/>
      <c r="C213" s="45" t="str">
        <f t="shared" si="4"/>
        <v/>
      </c>
      <c r="D213" s="44" t="str">
        <f t="shared" si="6"/>
        <v/>
      </c>
      <c r="E213" s="56"/>
      <c r="F213" s="44"/>
      <c r="G213" s="62" t="str">
        <f t="shared" si="3"/>
        <v/>
      </c>
    </row>
    <row r="214" spans="1:7" ht="14.25" customHeight="1" x14ac:dyDescent="0.2">
      <c r="A214" s="59" t="str">
        <f t="shared" si="5"/>
        <v/>
      </c>
      <c r="B214" s="4"/>
      <c r="C214" s="45" t="str">
        <f t="shared" si="4"/>
        <v/>
      </c>
      <c r="D214" s="44" t="str">
        <f t="shared" si="6"/>
        <v/>
      </c>
      <c r="E214" s="56"/>
      <c r="F214" s="44"/>
      <c r="G214" s="62" t="str">
        <f t="shared" si="3"/>
        <v/>
      </c>
    </row>
    <row r="215" spans="1:7" ht="14.25" customHeight="1" x14ac:dyDescent="0.2">
      <c r="A215" s="59" t="str">
        <f t="shared" si="5"/>
        <v/>
      </c>
      <c r="B215" s="4"/>
      <c r="C215" s="45" t="str">
        <f t="shared" si="4"/>
        <v/>
      </c>
      <c r="D215" s="44" t="str">
        <f t="shared" si="6"/>
        <v/>
      </c>
      <c r="E215" s="56"/>
      <c r="F215" s="44"/>
      <c r="G215" s="62" t="str">
        <f t="shared" si="3"/>
        <v/>
      </c>
    </row>
    <row r="216" spans="1:7" ht="14.25" customHeight="1" x14ac:dyDescent="0.2">
      <c r="A216" s="59" t="str">
        <f t="shared" si="5"/>
        <v/>
      </c>
      <c r="B216" s="4"/>
      <c r="C216" s="45" t="str">
        <f t="shared" si="4"/>
        <v/>
      </c>
      <c r="D216" s="44" t="str">
        <f t="shared" si="6"/>
        <v/>
      </c>
      <c r="E216" s="56"/>
      <c r="F216" s="44"/>
      <c r="G216" s="62" t="str">
        <f t="shared" si="3"/>
        <v/>
      </c>
    </row>
    <row r="217" spans="1:7" ht="14.25" customHeight="1" x14ac:dyDescent="0.2">
      <c r="A217" s="59" t="str">
        <f t="shared" si="5"/>
        <v/>
      </c>
      <c r="B217" s="4"/>
      <c r="C217" s="45" t="str">
        <f t="shared" si="4"/>
        <v/>
      </c>
      <c r="D217" s="44" t="str">
        <f t="shared" si="6"/>
        <v/>
      </c>
      <c r="E217" s="56"/>
      <c r="F217" s="44"/>
      <c r="G217" s="62" t="str">
        <f t="shared" si="3"/>
        <v/>
      </c>
    </row>
    <row r="218" spans="1:7" ht="14.25" customHeight="1" x14ac:dyDescent="0.2">
      <c r="A218" s="59" t="str">
        <f t="shared" si="5"/>
        <v/>
      </c>
      <c r="B218" s="4"/>
      <c r="C218" s="45" t="str">
        <f t="shared" si="4"/>
        <v/>
      </c>
      <c r="D218" s="44" t="str">
        <f t="shared" si="6"/>
        <v/>
      </c>
      <c r="E218" s="56"/>
      <c r="F218" s="44"/>
      <c r="G218" s="62" t="str">
        <f t="shared" si="3"/>
        <v/>
      </c>
    </row>
    <row r="219" spans="1:7" ht="14.25" customHeight="1" x14ac:dyDescent="0.2">
      <c r="A219" s="59" t="str">
        <f t="shared" si="5"/>
        <v/>
      </c>
      <c r="B219" s="4"/>
      <c r="C219" s="45" t="str">
        <f t="shared" si="4"/>
        <v/>
      </c>
      <c r="D219" s="44" t="str">
        <f t="shared" si="6"/>
        <v/>
      </c>
      <c r="E219" s="56"/>
      <c r="F219" s="44"/>
      <c r="G219" s="62" t="str">
        <f t="shared" si="3"/>
        <v/>
      </c>
    </row>
    <row r="220" spans="1:7" ht="14.25" customHeight="1" x14ac:dyDescent="0.2">
      <c r="A220" s="59" t="str">
        <f t="shared" si="5"/>
        <v/>
      </c>
      <c r="B220" s="4"/>
      <c r="C220" s="45" t="str">
        <f t="shared" si="4"/>
        <v/>
      </c>
      <c r="D220" s="44" t="str">
        <f t="shared" si="6"/>
        <v/>
      </c>
      <c r="E220" s="56"/>
      <c r="F220" s="44"/>
      <c r="G220" s="62" t="str">
        <f t="shared" si="3"/>
        <v/>
      </c>
    </row>
    <row r="221" spans="1:7" ht="14.25" customHeight="1" x14ac:dyDescent="0.2">
      <c r="A221" s="59" t="str">
        <f t="shared" si="5"/>
        <v/>
      </c>
      <c r="B221" s="4"/>
      <c r="C221" s="45" t="str">
        <f t="shared" si="4"/>
        <v/>
      </c>
      <c r="D221" s="44" t="str">
        <f t="shared" si="6"/>
        <v/>
      </c>
      <c r="E221" s="56"/>
      <c r="F221" s="44"/>
      <c r="G221" s="62" t="str">
        <f t="shared" si="3"/>
        <v/>
      </c>
    </row>
    <row r="222" spans="1:7" ht="14.25" customHeight="1" x14ac:dyDescent="0.2">
      <c r="A222" s="59" t="str">
        <f t="shared" si="5"/>
        <v/>
      </c>
      <c r="B222" s="4"/>
      <c r="C222" s="45" t="str">
        <f t="shared" si="4"/>
        <v/>
      </c>
      <c r="D222" s="44" t="str">
        <f t="shared" si="6"/>
        <v/>
      </c>
      <c r="E222" s="56"/>
      <c r="F222" s="44"/>
      <c r="G222" s="62" t="str">
        <f t="shared" si="3"/>
        <v/>
      </c>
    </row>
    <row r="223" spans="1:7" ht="14.25" customHeight="1" x14ac:dyDescent="0.2">
      <c r="A223" s="59" t="str">
        <f t="shared" si="5"/>
        <v/>
      </c>
      <c r="B223" s="4"/>
      <c r="C223" s="45" t="str">
        <f t="shared" si="4"/>
        <v/>
      </c>
      <c r="D223" s="44" t="str">
        <f t="shared" si="6"/>
        <v/>
      </c>
      <c r="E223" s="56"/>
      <c r="F223" s="44"/>
      <c r="G223" s="62" t="str">
        <f t="shared" si="3"/>
        <v/>
      </c>
    </row>
    <row r="224" spans="1:7" ht="14.25" customHeight="1" x14ac:dyDescent="0.2">
      <c r="A224" s="59" t="str">
        <f t="shared" si="5"/>
        <v/>
      </c>
      <c r="B224" s="4"/>
      <c r="C224" s="45" t="str">
        <f t="shared" si="4"/>
        <v/>
      </c>
      <c r="D224" s="44" t="str">
        <f t="shared" si="6"/>
        <v/>
      </c>
      <c r="E224" s="56"/>
      <c r="F224" s="44"/>
      <c r="G224" s="62" t="str">
        <f t="shared" si="3"/>
        <v/>
      </c>
    </row>
    <row r="225" spans="1:7" ht="14.25" customHeight="1" x14ac:dyDescent="0.2">
      <c r="A225" s="59" t="str">
        <f t="shared" si="5"/>
        <v/>
      </c>
      <c r="B225" s="4"/>
      <c r="C225" s="45" t="str">
        <f t="shared" si="4"/>
        <v/>
      </c>
      <c r="D225" s="44" t="str">
        <f t="shared" si="6"/>
        <v/>
      </c>
      <c r="E225" s="56"/>
      <c r="F225" s="44"/>
      <c r="G225" s="62" t="str">
        <f t="shared" si="3"/>
        <v/>
      </c>
    </row>
    <row r="226" spans="1:7" ht="14.25" customHeight="1" x14ac:dyDescent="0.2">
      <c r="A226" s="59" t="str">
        <f t="shared" si="5"/>
        <v/>
      </c>
      <c r="B226" s="4"/>
      <c r="C226" s="45" t="str">
        <f t="shared" si="4"/>
        <v/>
      </c>
      <c r="D226" s="44" t="str">
        <f t="shared" si="6"/>
        <v/>
      </c>
      <c r="E226" s="56"/>
      <c r="F226" s="44"/>
      <c r="G226" s="62" t="str">
        <f t="shared" si="3"/>
        <v/>
      </c>
    </row>
    <row r="227" spans="1:7" ht="14.25" customHeight="1" x14ac:dyDescent="0.2">
      <c r="A227" s="59" t="str">
        <f t="shared" si="5"/>
        <v/>
      </c>
      <c r="B227" s="4"/>
      <c r="C227" s="45" t="str">
        <f t="shared" si="4"/>
        <v/>
      </c>
      <c r="D227" s="44" t="str">
        <f t="shared" si="6"/>
        <v/>
      </c>
      <c r="E227" s="56"/>
      <c r="F227" s="44"/>
      <c r="G227" s="62" t="str">
        <f t="shared" si="3"/>
        <v/>
      </c>
    </row>
    <row r="228" spans="1:7" ht="14.25" customHeight="1" x14ac:dyDescent="0.2">
      <c r="A228" s="59" t="str">
        <f t="shared" si="5"/>
        <v/>
      </c>
      <c r="B228" s="4"/>
      <c r="C228" s="45" t="str">
        <f t="shared" si="4"/>
        <v/>
      </c>
      <c r="D228" s="44" t="str">
        <f t="shared" si="6"/>
        <v/>
      </c>
      <c r="E228" s="56"/>
      <c r="F228" s="44"/>
      <c r="G228" s="62" t="str">
        <f t="shared" si="3"/>
        <v/>
      </c>
    </row>
    <row r="229" spans="1:7" ht="14.25" customHeight="1" x14ac:dyDescent="0.2">
      <c r="A229" s="59" t="str">
        <f t="shared" si="5"/>
        <v/>
      </c>
      <c r="B229" s="4"/>
      <c r="C229" s="45" t="str">
        <f t="shared" si="4"/>
        <v/>
      </c>
      <c r="D229" s="44" t="str">
        <f t="shared" si="6"/>
        <v/>
      </c>
      <c r="E229" s="56"/>
      <c r="F229" s="44"/>
      <c r="G229" s="62" t="str">
        <f t="shared" si="3"/>
        <v/>
      </c>
    </row>
    <row r="230" spans="1:7" ht="14.25" customHeight="1" x14ac:dyDescent="0.2">
      <c r="A230" s="59" t="str">
        <f t="shared" si="5"/>
        <v/>
      </c>
      <c r="B230" s="4"/>
      <c r="C230" s="45" t="str">
        <f t="shared" si="4"/>
        <v/>
      </c>
      <c r="D230" s="44" t="str">
        <f t="shared" si="6"/>
        <v/>
      </c>
      <c r="E230" s="56"/>
      <c r="F230" s="44"/>
      <c r="G230" s="62" t="str">
        <f t="shared" si="3"/>
        <v/>
      </c>
    </row>
    <row r="231" spans="1:7" ht="14.25" customHeight="1" x14ac:dyDescent="0.2">
      <c r="A231" s="59" t="str">
        <f t="shared" si="5"/>
        <v/>
      </c>
      <c r="B231" s="4"/>
      <c r="C231" s="45" t="str">
        <f t="shared" si="4"/>
        <v/>
      </c>
      <c r="D231" s="44" t="str">
        <f t="shared" si="6"/>
        <v/>
      </c>
      <c r="E231" s="56"/>
      <c r="F231" s="44"/>
      <c r="G231" s="62" t="str">
        <f t="shared" si="3"/>
        <v/>
      </c>
    </row>
    <row r="232" spans="1:7" ht="14.25" customHeight="1" x14ac:dyDescent="0.2">
      <c r="A232" s="59" t="str">
        <f t="shared" si="5"/>
        <v/>
      </c>
      <c r="B232" s="4"/>
      <c r="C232" s="45" t="str">
        <f t="shared" si="4"/>
        <v/>
      </c>
      <c r="D232" s="44" t="str">
        <f t="shared" si="6"/>
        <v/>
      </c>
      <c r="E232" s="56"/>
      <c r="F232" s="44"/>
      <c r="G232" s="62" t="str">
        <f t="shared" si="3"/>
        <v/>
      </c>
    </row>
    <row r="233" spans="1:7" ht="14.25" customHeight="1" x14ac:dyDescent="0.2">
      <c r="A233" s="59" t="str">
        <f t="shared" si="5"/>
        <v/>
      </c>
      <c r="B233" s="4"/>
      <c r="C233" s="45" t="str">
        <f t="shared" si="4"/>
        <v/>
      </c>
      <c r="D233" s="44" t="str">
        <f t="shared" si="6"/>
        <v/>
      </c>
      <c r="E233" s="56"/>
      <c r="F233" s="44"/>
      <c r="G233" s="62" t="str">
        <f t="shared" si="3"/>
        <v/>
      </c>
    </row>
    <row r="234" spans="1:7" ht="14.25" customHeight="1" x14ac:dyDescent="0.2">
      <c r="A234" s="59" t="str">
        <f t="shared" si="5"/>
        <v/>
      </c>
      <c r="B234" s="4"/>
      <c r="C234" s="45" t="str">
        <f t="shared" si="4"/>
        <v/>
      </c>
      <c r="D234" s="44" t="str">
        <f t="shared" si="6"/>
        <v/>
      </c>
      <c r="E234" s="56"/>
      <c r="F234" s="44"/>
      <c r="G234" s="62" t="str">
        <f t="shared" si="3"/>
        <v/>
      </c>
    </row>
    <row r="235" spans="1:7" ht="14.25" customHeight="1" x14ac:dyDescent="0.2">
      <c r="A235" s="59" t="str">
        <f t="shared" si="5"/>
        <v/>
      </c>
      <c r="B235" s="4"/>
      <c r="C235" s="45" t="str">
        <f t="shared" si="4"/>
        <v/>
      </c>
      <c r="D235" s="44" t="str">
        <f t="shared" si="6"/>
        <v/>
      </c>
      <c r="E235" s="56"/>
      <c r="F235" s="44"/>
      <c r="G235" s="62" t="str">
        <f t="shared" si="3"/>
        <v/>
      </c>
    </row>
    <row r="236" spans="1:7" ht="14.25" customHeight="1" x14ac:dyDescent="0.2">
      <c r="A236" s="59" t="str">
        <f t="shared" si="5"/>
        <v/>
      </c>
      <c r="B236" s="4"/>
      <c r="C236" s="45" t="str">
        <f t="shared" si="4"/>
        <v/>
      </c>
      <c r="D236" s="44" t="str">
        <f t="shared" si="6"/>
        <v/>
      </c>
      <c r="E236" s="56"/>
      <c r="F236" s="44"/>
      <c r="G236" s="62" t="str">
        <f t="shared" si="3"/>
        <v/>
      </c>
    </row>
    <row r="237" spans="1:7" ht="14.25" customHeight="1" x14ac:dyDescent="0.2">
      <c r="A237" s="59" t="str">
        <f t="shared" si="5"/>
        <v/>
      </c>
      <c r="B237" s="4"/>
      <c r="C237" s="45" t="str">
        <f t="shared" si="4"/>
        <v/>
      </c>
      <c r="D237" s="44" t="str">
        <f t="shared" si="6"/>
        <v/>
      </c>
      <c r="E237" s="56"/>
      <c r="F237" s="44"/>
      <c r="G237" s="62" t="str">
        <f t="shared" si="3"/>
        <v/>
      </c>
    </row>
    <row r="238" spans="1:7" ht="14.25" customHeight="1" x14ac:dyDescent="0.2">
      <c r="A238" s="59" t="str">
        <f t="shared" si="5"/>
        <v/>
      </c>
      <c r="B238" s="4"/>
      <c r="C238" s="45" t="str">
        <f t="shared" si="4"/>
        <v/>
      </c>
      <c r="D238" s="44" t="str">
        <f t="shared" si="6"/>
        <v/>
      </c>
      <c r="E238" s="56"/>
      <c r="F238" s="44"/>
      <c r="G238" s="62" t="str">
        <f t="shared" si="3"/>
        <v/>
      </c>
    </row>
    <row r="239" spans="1:7" ht="14.25" customHeight="1" x14ac:dyDescent="0.2">
      <c r="A239" s="59" t="str">
        <f t="shared" si="5"/>
        <v/>
      </c>
      <c r="B239" s="4"/>
      <c r="C239" s="45" t="str">
        <f t="shared" si="4"/>
        <v/>
      </c>
      <c r="D239" s="44" t="str">
        <f t="shared" si="6"/>
        <v/>
      </c>
      <c r="E239" s="56"/>
      <c r="F239" s="44"/>
      <c r="G239" s="62" t="str">
        <f t="shared" si="3"/>
        <v/>
      </c>
    </row>
    <row r="240" spans="1:7" ht="14.25" customHeight="1" x14ac:dyDescent="0.2">
      <c r="A240" s="59" t="str">
        <f t="shared" si="5"/>
        <v/>
      </c>
      <c r="B240" s="4"/>
      <c r="C240" s="45" t="str">
        <f t="shared" si="4"/>
        <v/>
      </c>
      <c r="D240" s="44" t="str">
        <f t="shared" si="6"/>
        <v/>
      </c>
      <c r="E240" s="56"/>
      <c r="F240" s="44"/>
      <c r="G240" s="62" t="str">
        <f t="shared" si="3"/>
        <v/>
      </c>
    </row>
    <row r="241" spans="1:7" ht="14.25" customHeight="1" x14ac:dyDescent="0.2">
      <c r="A241" s="59" t="str">
        <f t="shared" si="5"/>
        <v/>
      </c>
      <c r="B241" s="4"/>
      <c r="C241" s="45" t="str">
        <f t="shared" si="4"/>
        <v/>
      </c>
      <c r="D241" s="44" t="str">
        <f t="shared" si="6"/>
        <v/>
      </c>
      <c r="E241" s="56"/>
      <c r="F241" s="44"/>
      <c r="G241" s="62" t="str">
        <f t="shared" si="3"/>
        <v/>
      </c>
    </row>
    <row r="242" spans="1:7" ht="14.25" customHeight="1" x14ac:dyDescent="0.2">
      <c r="A242" s="59" t="str">
        <f t="shared" si="5"/>
        <v/>
      </c>
      <c r="B242" s="4"/>
      <c r="C242" s="45" t="str">
        <f t="shared" si="4"/>
        <v/>
      </c>
      <c r="D242" s="44" t="str">
        <f t="shared" si="6"/>
        <v/>
      </c>
      <c r="E242" s="56"/>
      <c r="F242" s="44"/>
      <c r="G242" s="62" t="str">
        <f t="shared" si="3"/>
        <v/>
      </c>
    </row>
    <row r="243" spans="1:7" ht="14.25" customHeight="1" x14ac:dyDescent="0.2">
      <c r="A243" s="59" t="str">
        <f t="shared" si="5"/>
        <v/>
      </c>
      <c r="B243" s="4"/>
      <c r="C243" s="45" t="str">
        <f t="shared" si="4"/>
        <v/>
      </c>
      <c r="D243" s="44" t="str">
        <f t="shared" si="6"/>
        <v/>
      </c>
      <c r="E243" s="56"/>
      <c r="F243" s="44"/>
      <c r="G243" s="62" t="str">
        <f t="shared" si="3"/>
        <v/>
      </c>
    </row>
    <row r="244" spans="1:7" ht="14.25" customHeight="1" x14ac:dyDescent="0.2">
      <c r="A244" s="59" t="str">
        <f t="shared" si="5"/>
        <v/>
      </c>
      <c r="B244" s="4"/>
      <c r="C244" s="45" t="str">
        <f t="shared" si="4"/>
        <v/>
      </c>
      <c r="D244" s="44" t="str">
        <f t="shared" si="6"/>
        <v/>
      </c>
      <c r="E244" s="56"/>
      <c r="F244" s="44"/>
      <c r="G244" s="62" t="str">
        <f t="shared" si="3"/>
        <v/>
      </c>
    </row>
    <row r="245" spans="1:7" ht="14.25" customHeight="1" x14ac:dyDescent="0.2">
      <c r="A245" s="59" t="str">
        <f t="shared" si="5"/>
        <v/>
      </c>
      <c r="B245" s="4"/>
      <c r="C245" s="45" t="str">
        <f t="shared" si="4"/>
        <v/>
      </c>
      <c r="D245" s="44" t="str">
        <f t="shared" si="6"/>
        <v/>
      </c>
      <c r="E245" s="56"/>
      <c r="F245" s="44"/>
      <c r="G245" s="62" t="str">
        <f t="shared" si="3"/>
        <v/>
      </c>
    </row>
    <row r="246" spans="1:7" ht="14.25" customHeight="1" x14ac:dyDescent="0.2">
      <c r="A246" s="59" t="str">
        <f t="shared" si="5"/>
        <v/>
      </c>
      <c r="B246" s="4"/>
      <c r="C246" s="45" t="str">
        <f t="shared" si="4"/>
        <v/>
      </c>
      <c r="D246" s="44" t="str">
        <f t="shared" si="6"/>
        <v/>
      </c>
      <c r="E246" s="56"/>
      <c r="F246" s="44"/>
      <c r="G246" s="62" t="str">
        <f t="shared" si="3"/>
        <v/>
      </c>
    </row>
    <row r="247" spans="1:7" ht="14.25" customHeight="1" x14ac:dyDescent="0.2">
      <c r="A247" s="59" t="str">
        <f t="shared" si="5"/>
        <v/>
      </c>
      <c r="B247" s="4"/>
      <c r="C247" s="45" t="str">
        <f t="shared" si="4"/>
        <v/>
      </c>
      <c r="D247" s="44" t="str">
        <f t="shared" si="6"/>
        <v/>
      </c>
      <c r="E247" s="56"/>
      <c r="F247" s="44"/>
      <c r="G247" s="62" t="str">
        <f t="shared" si="3"/>
        <v/>
      </c>
    </row>
    <row r="248" spans="1:7" ht="14.25" customHeight="1" x14ac:dyDescent="0.2">
      <c r="A248" s="59" t="str">
        <f t="shared" si="5"/>
        <v/>
      </c>
      <c r="B248" s="4"/>
      <c r="C248" s="45" t="str">
        <f t="shared" si="4"/>
        <v/>
      </c>
      <c r="D248" s="44" t="str">
        <f t="shared" si="6"/>
        <v/>
      </c>
      <c r="E248" s="56"/>
      <c r="F248" s="44"/>
      <c r="G248" s="62" t="str">
        <f t="shared" si="3"/>
        <v/>
      </c>
    </row>
    <row r="249" spans="1:7" ht="14.25" customHeight="1" x14ac:dyDescent="0.2">
      <c r="A249" s="59" t="str">
        <f t="shared" si="5"/>
        <v/>
      </c>
      <c r="B249" s="4"/>
      <c r="C249" s="45" t="str">
        <f t="shared" si="4"/>
        <v/>
      </c>
      <c r="D249" s="44" t="str">
        <f t="shared" si="6"/>
        <v/>
      </c>
      <c r="E249" s="56"/>
      <c r="F249" s="44"/>
      <c r="G249" s="62" t="str">
        <f t="shared" si="3"/>
        <v/>
      </c>
    </row>
    <row r="250" spans="1:7" ht="14.25" customHeight="1" x14ac:dyDescent="0.2">
      <c r="A250" s="59" t="str">
        <f t="shared" si="5"/>
        <v/>
      </c>
      <c r="B250" s="4"/>
      <c r="C250" s="45" t="str">
        <f t="shared" si="4"/>
        <v/>
      </c>
      <c r="D250" s="44" t="str">
        <f t="shared" si="6"/>
        <v/>
      </c>
      <c r="E250" s="56"/>
      <c r="F250" s="44"/>
      <c r="G250" s="62" t="str">
        <f t="shared" si="3"/>
        <v/>
      </c>
    </row>
    <row r="251" spans="1:7" ht="14.25" customHeight="1" x14ac:dyDescent="0.2">
      <c r="A251" s="59" t="str">
        <f t="shared" si="5"/>
        <v/>
      </c>
      <c r="B251" s="4"/>
      <c r="C251" s="45" t="str">
        <f t="shared" si="4"/>
        <v/>
      </c>
      <c r="D251" s="44" t="str">
        <f t="shared" si="6"/>
        <v/>
      </c>
      <c r="E251" s="56"/>
      <c r="F251" s="44"/>
      <c r="G251" s="62" t="str">
        <f t="shared" si="3"/>
        <v/>
      </c>
    </row>
    <row r="252" spans="1:7" ht="14.25" customHeight="1" x14ac:dyDescent="0.2">
      <c r="A252" s="59" t="str">
        <f t="shared" si="5"/>
        <v/>
      </c>
      <c r="B252" s="4"/>
      <c r="C252" s="45" t="str">
        <f t="shared" si="4"/>
        <v/>
      </c>
      <c r="D252" s="44" t="str">
        <f t="shared" si="6"/>
        <v/>
      </c>
      <c r="E252" s="56"/>
      <c r="F252" s="44"/>
      <c r="G252" s="62" t="str">
        <f t="shared" si="3"/>
        <v/>
      </c>
    </row>
    <row r="253" spans="1:7" ht="14.25" customHeight="1" x14ac:dyDescent="0.2">
      <c r="A253" s="59" t="str">
        <f t="shared" si="5"/>
        <v/>
      </c>
      <c r="B253" s="4"/>
      <c r="C253" s="45" t="str">
        <f t="shared" si="4"/>
        <v/>
      </c>
      <c r="D253" s="44" t="str">
        <f t="shared" si="6"/>
        <v/>
      </c>
      <c r="E253" s="56"/>
      <c r="F253" s="44"/>
      <c r="G253" s="62" t="str">
        <f t="shared" si="3"/>
        <v/>
      </c>
    </row>
    <row r="254" spans="1:7" ht="14.25" customHeight="1" x14ac:dyDescent="0.2">
      <c r="A254" s="59" t="str">
        <f t="shared" si="5"/>
        <v/>
      </c>
      <c r="B254" s="4"/>
      <c r="C254" s="45" t="str">
        <f t="shared" si="4"/>
        <v/>
      </c>
      <c r="D254" s="44" t="str">
        <f t="shared" si="6"/>
        <v/>
      </c>
      <c r="E254" s="56"/>
      <c r="F254" s="44"/>
      <c r="G254" s="62" t="str">
        <f t="shared" si="3"/>
        <v/>
      </c>
    </row>
    <row r="255" spans="1:7" ht="14.25" customHeight="1" x14ac:dyDescent="0.2">
      <c r="A255" s="59" t="str">
        <f t="shared" si="5"/>
        <v/>
      </c>
      <c r="B255" s="4"/>
      <c r="C255" s="45" t="str">
        <f t="shared" si="4"/>
        <v/>
      </c>
      <c r="D255" s="44" t="str">
        <f t="shared" si="6"/>
        <v/>
      </c>
      <c r="E255" s="56"/>
      <c r="F255" s="44"/>
      <c r="G255" s="62" t="str">
        <f t="shared" si="3"/>
        <v/>
      </c>
    </row>
    <row r="256" spans="1:7" ht="14.25" customHeight="1" x14ac:dyDescent="0.2">
      <c r="A256" s="59" t="str">
        <f t="shared" si="5"/>
        <v/>
      </c>
      <c r="B256" s="4"/>
      <c r="C256" s="45" t="str">
        <f t="shared" si="4"/>
        <v/>
      </c>
      <c r="D256" s="44" t="str">
        <f t="shared" si="6"/>
        <v/>
      </c>
      <c r="E256" s="56"/>
      <c r="F256" s="44"/>
      <c r="G256" s="62" t="str">
        <f t="shared" si="3"/>
        <v/>
      </c>
    </row>
    <row r="257" spans="1:7" ht="14.25" customHeight="1" x14ac:dyDescent="0.2">
      <c r="A257" s="59" t="str">
        <f t="shared" si="5"/>
        <v/>
      </c>
      <c r="B257" s="4"/>
      <c r="C257" s="45" t="str">
        <f t="shared" si="4"/>
        <v/>
      </c>
      <c r="D257" s="44" t="str">
        <f t="shared" si="6"/>
        <v/>
      </c>
      <c r="E257" s="56"/>
      <c r="F257" s="44"/>
      <c r="G257" s="62" t="str">
        <f t="shared" si="3"/>
        <v/>
      </c>
    </row>
    <row r="258" spans="1:7" ht="14.25" customHeight="1" x14ac:dyDescent="0.2">
      <c r="A258" s="59" t="str">
        <f t="shared" si="5"/>
        <v/>
      </c>
      <c r="B258" s="4"/>
      <c r="C258" s="45" t="str">
        <f t="shared" si="4"/>
        <v/>
      </c>
      <c r="D258" s="44" t="str">
        <f t="shared" si="6"/>
        <v/>
      </c>
      <c r="E258" s="56"/>
      <c r="F258" s="44"/>
      <c r="G258" s="62" t="str">
        <f t="shared" si="3"/>
        <v/>
      </c>
    </row>
    <row r="259" spans="1:7" ht="14.25" customHeight="1" x14ac:dyDescent="0.2">
      <c r="A259" s="59" t="str">
        <f t="shared" si="5"/>
        <v/>
      </c>
      <c r="B259" s="4"/>
      <c r="C259" s="45" t="str">
        <f t="shared" si="4"/>
        <v/>
      </c>
      <c r="D259" s="44" t="str">
        <f t="shared" si="6"/>
        <v/>
      </c>
      <c r="E259" s="56"/>
      <c r="F259" s="44"/>
      <c r="G259" s="62" t="str">
        <f t="shared" si="3"/>
        <v/>
      </c>
    </row>
    <row r="260" spans="1:7" ht="14.25" customHeight="1" x14ac:dyDescent="0.2">
      <c r="A260" s="59" t="str">
        <f t="shared" si="5"/>
        <v/>
      </c>
      <c r="B260" s="4"/>
      <c r="C260" s="45" t="str">
        <f t="shared" si="4"/>
        <v/>
      </c>
      <c r="D260" s="44" t="str">
        <f t="shared" si="6"/>
        <v/>
      </c>
      <c r="E260" s="56"/>
      <c r="F260" s="44"/>
      <c r="G260" s="62" t="str">
        <f t="shared" si="3"/>
        <v/>
      </c>
    </row>
    <row r="261" spans="1:7" ht="14.25" customHeight="1" x14ac:dyDescent="0.2">
      <c r="A261" s="59" t="str">
        <f t="shared" ref="A261:A312" si="7">IF(B261="","",IF(A260=999,1,A260+1))</f>
        <v/>
      </c>
      <c r="B261" s="4"/>
      <c r="C261" s="45" t="str">
        <f t="shared" si="4"/>
        <v/>
      </c>
      <c r="D261" s="44" t="str">
        <f t="shared" si="6"/>
        <v/>
      </c>
      <c r="E261" s="56"/>
      <c r="F261" s="44"/>
      <c r="G261" s="62" t="str">
        <f t="shared" ref="G261:G324" si="8">IF(AND(E261="",F261=""),"",IF(F261="",IF(D261="M",VLOOKUP(E261,J$2:L$21,2,TRUE),VLOOKUP(E261,J$2:L$21,3,TRUE)),IF(D261="M",VLOOKUP(F261,J$24:L$45,2,TRUE),VLOOKUP(F261,J$24:L$45,3,TRUE))))</f>
        <v/>
      </c>
    </row>
    <row r="262" spans="1:7" ht="14.25" customHeight="1" x14ac:dyDescent="0.2">
      <c r="A262" s="59" t="str">
        <f t="shared" si="7"/>
        <v/>
      </c>
      <c r="B262" s="4"/>
      <c r="C262" s="45" t="str">
        <f t="shared" ref="C262:C325" si="9">IF(B262="","",IF(C261="","",C261))</f>
        <v/>
      </c>
      <c r="D262" s="44" t="str">
        <f t="shared" ref="D262:D325" si="10">IF(B262="","",IF(D261="","",D261))</f>
        <v/>
      </c>
      <c r="E262" s="56"/>
      <c r="F262" s="44"/>
      <c r="G262" s="62" t="str">
        <f t="shared" si="8"/>
        <v/>
      </c>
    </row>
    <row r="263" spans="1:7" ht="14.25" customHeight="1" x14ac:dyDescent="0.2">
      <c r="A263" s="59" t="str">
        <f t="shared" si="7"/>
        <v/>
      </c>
      <c r="B263" s="4"/>
      <c r="C263" s="45" t="str">
        <f t="shared" si="9"/>
        <v/>
      </c>
      <c r="D263" s="44" t="str">
        <f t="shared" si="10"/>
        <v/>
      </c>
      <c r="E263" s="56"/>
      <c r="F263" s="44"/>
      <c r="G263" s="62" t="str">
        <f t="shared" si="8"/>
        <v/>
      </c>
    </row>
    <row r="264" spans="1:7" ht="14.25" customHeight="1" x14ac:dyDescent="0.2">
      <c r="A264" s="59" t="str">
        <f t="shared" si="7"/>
        <v/>
      </c>
      <c r="B264" s="4"/>
      <c r="C264" s="45" t="str">
        <f t="shared" si="9"/>
        <v/>
      </c>
      <c r="D264" s="44" t="str">
        <f t="shared" si="10"/>
        <v/>
      </c>
      <c r="E264" s="56"/>
      <c r="F264" s="44"/>
      <c r="G264" s="62" t="str">
        <f t="shared" si="8"/>
        <v/>
      </c>
    </row>
    <row r="265" spans="1:7" ht="14.25" customHeight="1" x14ac:dyDescent="0.2">
      <c r="A265" s="59" t="str">
        <f t="shared" si="7"/>
        <v/>
      </c>
      <c r="B265" s="4"/>
      <c r="C265" s="45" t="str">
        <f t="shared" si="9"/>
        <v/>
      </c>
      <c r="D265" s="44" t="str">
        <f t="shared" si="10"/>
        <v/>
      </c>
      <c r="E265" s="56"/>
      <c r="F265" s="44"/>
      <c r="G265" s="62" t="str">
        <f t="shared" si="8"/>
        <v/>
      </c>
    </row>
    <row r="266" spans="1:7" ht="14.25" customHeight="1" x14ac:dyDescent="0.2">
      <c r="A266" s="59" t="str">
        <f t="shared" si="7"/>
        <v/>
      </c>
      <c r="B266" s="4"/>
      <c r="C266" s="45" t="str">
        <f t="shared" si="9"/>
        <v/>
      </c>
      <c r="D266" s="44" t="str">
        <f t="shared" si="10"/>
        <v/>
      </c>
      <c r="E266" s="56"/>
      <c r="F266" s="44"/>
      <c r="G266" s="62" t="str">
        <f t="shared" si="8"/>
        <v/>
      </c>
    </row>
    <row r="267" spans="1:7" ht="14.25" customHeight="1" x14ac:dyDescent="0.2">
      <c r="A267" s="59" t="str">
        <f t="shared" si="7"/>
        <v/>
      </c>
      <c r="B267" s="4"/>
      <c r="C267" s="45" t="str">
        <f t="shared" si="9"/>
        <v/>
      </c>
      <c r="D267" s="44" t="str">
        <f t="shared" si="10"/>
        <v/>
      </c>
      <c r="E267" s="56"/>
      <c r="F267" s="44"/>
      <c r="G267" s="62" t="str">
        <f t="shared" si="8"/>
        <v/>
      </c>
    </row>
    <row r="268" spans="1:7" ht="14.25" customHeight="1" x14ac:dyDescent="0.2">
      <c r="A268" s="59" t="str">
        <f t="shared" si="7"/>
        <v/>
      </c>
      <c r="B268" s="4"/>
      <c r="C268" s="45" t="str">
        <f t="shared" si="9"/>
        <v/>
      </c>
      <c r="D268" s="44" t="str">
        <f t="shared" si="10"/>
        <v/>
      </c>
      <c r="E268" s="56"/>
      <c r="F268" s="44"/>
      <c r="G268" s="62" t="str">
        <f t="shared" si="8"/>
        <v/>
      </c>
    </row>
    <row r="269" spans="1:7" ht="14.25" customHeight="1" x14ac:dyDescent="0.2">
      <c r="A269" s="59" t="str">
        <f t="shared" si="7"/>
        <v/>
      </c>
      <c r="B269" s="4"/>
      <c r="C269" s="45" t="str">
        <f t="shared" si="9"/>
        <v/>
      </c>
      <c r="D269" s="44" t="str">
        <f t="shared" si="10"/>
        <v/>
      </c>
      <c r="E269" s="56"/>
      <c r="F269" s="44"/>
      <c r="G269" s="62" t="str">
        <f t="shared" si="8"/>
        <v/>
      </c>
    </row>
    <row r="270" spans="1:7" ht="14.25" customHeight="1" x14ac:dyDescent="0.2">
      <c r="A270" s="59" t="str">
        <f t="shared" si="7"/>
        <v/>
      </c>
      <c r="B270" s="4"/>
      <c r="C270" s="45" t="str">
        <f t="shared" si="9"/>
        <v/>
      </c>
      <c r="D270" s="44" t="str">
        <f t="shared" si="10"/>
        <v/>
      </c>
      <c r="E270" s="56"/>
      <c r="F270" s="44"/>
      <c r="G270" s="62" t="str">
        <f t="shared" si="8"/>
        <v/>
      </c>
    </row>
    <row r="271" spans="1:7" ht="14.25" customHeight="1" x14ac:dyDescent="0.2">
      <c r="A271" s="59" t="str">
        <f t="shared" si="7"/>
        <v/>
      </c>
      <c r="B271" s="4"/>
      <c r="C271" s="45" t="str">
        <f t="shared" si="9"/>
        <v/>
      </c>
      <c r="D271" s="44" t="str">
        <f t="shared" si="10"/>
        <v/>
      </c>
      <c r="E271" s="56"/>
      <c r="F271" s="44"/>
      <c r="G271" s="62" t="str">
        <f t="shared" si="8"/>
        <v/>
      </c>
    </row>
    <row r="272" spans="1:7" ht="14.25" customHeight="1" x14ac:dyDescent="0.2">
      <c r="A272" s="59" t="str">
        <f t="shared" si="7"/>
        <v/>
      </c>
      <c r="B272" s="4"/>
      <c r="C272" s="45" t="str">
        <f t="shared" si="9"/>
        <v/>
      </c>
      <c r="D272" s="44" t="str">
        <f t="shared" si="10"/>
        <v/>
      </c>
      <c r="E272" s="56"/>
      <c r="F272" s="44"/>
      <c r="G272" s="62" t="str">
        <f t="shared" si="8"/>
        <v/>
      </c>
    </row>
    <row r="273" spans="1:7" ht="14.25" customHeight="1" x14ac:dyDescent="0.2">
      <c r="A273" s="59" t="str">
        <f t="shared" si="7"/>
        <v/>
      </c>
      <c r="B273" s="4"/>
      <c r="C273" s="45" t="str">
        <f t="shared" si="9"/>
        <v/>
      </c>
      <c r="D273" s="44" t="str">
        <f t="shared" si="10"/>
        <v/>
      </c>
      <c r="E273" s="56"/>
      <c r="F273" s="44"/>
      <c r="G273" s="62" t="str">
        <f t="shared" si="8"/>
        <v/>
      </c>
    </row>
    <row r="274" spans="1:7" ht="14.25" customHeight="1" x14ac:dyDescent="0.2">
      <c r="A274" s="59" t="str">
        <f t="shared" si="7"/>
        <v/>
      </c>
      <c r="B274" s="4"/>
      <c r="C274" s="45" t="str">
        <f t="shared" si="9"/>
        <v/>
      </c>
      <c r="D274" s="44" t="str">
        <f t="shared" si="10"/>
        <v/>
      </c>
      <c r="E274" s="56"/>
      <c r="F274" s="44"/>
      <c r="G274" s="62" t="str">
        <f t="shared" si="8"/>
        <v/>
      </c>
    </row>
    <row r="275" spans="1:7" ht="14.25" customHeight="1" x14ac:dyDescent="0.2">
      <c r="A275" s="59" t="str">
        <f t="shared" si="7"/>
        <v/>
      </c>
      <c r="B275" s="4"/>
      <c r="C275" s="45" t="str">
        <f t="shared" si="9"/>
        <v/>
      </c>
      <c r="D275" s="44" t="str">
        <f t="shared" si="10"/>
        <v/>
      </c>
      <c r="E275" s="56"/>
      <c r="F275" s="44"/>
      <c r="G275" s="62" t="str">
        <f t="shared" si="8"/>
        <v/>
      </c>
    </row>
    <row r="276" spans="1:7" ht="14.25" customHeight="1" x14ac:dyDescent="0.2">
      <c r="A276" s="59" t="str">
        <f t="shared" si="7"/>
        <v/>
      </c>
      <c r="B276" s="4"/>
      <c r="C276" s="45" t="str">
        <f t="shared" si="9"/>
        <v/>
      </c>
      <c r="D276" s="44" t="str">
        <f t="shared" si="10"/>
        <v/>
      </c>
      <c r="E276" s="56"/>
      <c r="F276" s="44"/>
      <c r="G276" s="62" t="str">
        <f t="shared" si="8"/>
        <v/>
      </c>
    </row>
    <row r="277" spans="1:7" ht="14.25" customHeight="1" x14ac:dyDescent="0.2">
      <c r="A277" s="59" t="str">
        <f t="shared" si="7"/>
        <v/>
      </c>
      <c r="B277" s="4"/>
      <c r="C277" s="45" t="str">
        <f t="shared" si="9"/>
        <v/>
      </c>
      <c r="D277" s="44" t="str">
        <f t="shared" si="10"/>
        <v/>
      </c>
      <c r="E277" s="56"/>
      <c r="F277" s="44"/>
      <c r="G277" s="62" t="str">
        <f t="shared" si="8"/>
        <v/>
      </c>
    </row>
    <row r="278" spans="1:7" ht="14.25" customHeight="1" x14ac:dyDescent="0.2">
      <c r="A278" s="59" t="str">
        <f t="shared" si="7"/>
        <v/>
      </c>
      <c r="B278" s="4"/>
      <c r="C278" s="45" t="str">
        <f t="shared" si="9"/>
        <v/>
      </c>
      <c r="D278" s="44" t="str">
        <f t="shared" si="10"/>
        <v/>
      </c>
      <c r="E278" s="56"/>
      <c r="F278" s="44"/>
      <c r="G278" s="62" t="str">
        <f t="shared" si="8"/>
        <v/>
      </c>
    </row>
    <row r="279" spans="1:7" ht="14.25" customHeight="1" x14ac:dyDescent="0.2">
      <c r="A279" s="59" t="str">
        <f t="shared" si="7"/>
        <v/>
      </c>
      <c r="B279" s="4"/>
      <c r="C279" s="45" t="str">
        <f t="shared" si="9"/>
        <v/>
      </c>
      <c r="D279" s="44" t="str">
        <f t="shared" si="10"/>
        <v/>
      </c>
      <c r="E279" s="56"/>
      <c r="F279" s="44"/>
      <c r="G279" s="62" t="str">
        <f t="shared" si="8"/>
        <v/>
      </c>
    </row>
    <row r="280" spans="1:7" ht="14.25" customHeight="1" x14ac:dyDescent="0.2">
      <c r="A280" s="59" t="str">
        <f t="shared" si="7"/>
        <v/>
      </c>
      <c r="B280" s="4"/>
      <c r="C280" s="45" t="str">
        <f t="shared" si="9"/>
        <v/>
      </c>
      <c r="D280" s="44" t="str">
        <f t="shared" si="10"/>
        <v/>
      </c>
      <c r="E280" s="56"/>
      <c r="F280" s="44"/>
      <c r="G280" s="62" t="str">
        <f t="shared" si="8"/>
        <v/>
      </c>
    </row>
    <row r="281" spans="1:7" ht="14.25" customHeight="1" x14ac:dyDescent="0.2">
      <c r="A281" s="59" t="str">
        <f t="shared" si="7"/>
        <v/>
      </c>
      <c r="B281" s="4"/>
      <c r="C281" s="45" t="str">
        <f t="shared" si="9"/>
        <v/>
      </c>
      <c r="D281" s="44" t="str">
        <f t="shared" si="10"/>
        <v/>
      </c>
      <c r="E281" s="56"/>
      <c r="F281" s="44"/>
      <c r="G281" s="62" t="str">
        <f t="shared" si="8"/>
        <v/>
      </c>
    </row>
    <row r="282" spans="1:7" ht="14.25" customHeight="1" x14ac:dyDescent="0.2">
      <c r="A282" s="59" t="str">
        <f t="shared" si="7"/>
        <v/>
      </c>
      <c r="B282" s="4"/>
      <c r="C282" s="45" t="str">
        <f t="shared" si="9"/>
        <v/>
      </c>
      <c r="D282" s="44" t="str">
        <f t="shared" si="10"/>
        <v/>
      </c>
      <c r="E282" s="56"/>
      <c r="F282" s="44"/>
      <c r="G282" s="62" t="str">
        <f t="shared" si="8"/>
        <v/>
      </c>
    </row>
    <row r="283" spans="1:7" ht="14.25" customHeight="1" x14ac:dyDescent="0.2">
      <c r="A283" s="59" t="str">
        <f t="shared" si="7"/>
        <v/>
      </c>
      <c r="B283" s="4"/>
      <c r="C283" s="45" t="str">
        <f t="shared" si="9"/>
        <v/>
      </c>
      <c r="D283" s="44" t="str">
        <f t="shared" si="10"/>
        <v/>
      </c>
      <c r="E283" s="56"/>
      <c r="F283" s="44"/>
      <c r="G283" s="62" t="str">
        <f t="shared" si="8"/>
        <v/>
      </c>
    </row>
    <row r="284" spans="1:7" ht="14.25" customHeight="1" x14ac:dyDescent="0.2">
      <c r="A284" s="59" t="str">
        <f t="shared" si="7"/>
        <v/>
      </c>
      <c r="B284" s="4"/>
      <c r="C284" s="45" t="str">
        <f t="shared" si="9"/>
        <v/>
      </c>
      <c r="D284" s="44" t="str">
        <f t="shared" si="10"/>
        <v/>
      </c>
      <c r="E284" s="56"/>
      <c r="F284" s="44"/>
      <c r="G284" s="62" t="str">
        <f t="shared" si="8"/>
        <v/>
      </c>
    </row>
    <row r="285" spans="1:7" ht="14.25" customHeight="1" x14ac:dyDescent="0.2">
      <c r="A285" s="59" t="str">
        <f t="shared" si="7"/>
        <v/>
      </c>
      <c r="B285" s="4"/>
      <c r="C285" s="45" t="str">
        <f t="shared" si="9"/>
        <v/>
      </c>
      <c r="D285" s="44" t="str">
        <f t="shared" si="10"/>
        <v/>
      </c>
      <c r="E285" s="56"/>
      <c r="F285" s="44"/>
      <c r="G285" s="62" t="str">
        <f t="shared" si="8"/>
        <v/>
      </c>
    </row>
    <row r="286" spans="1:7" ht="14.25" customHeight="1" x14ac:dyDescent="0.2">
      <c r="A286" s="59" t="str">
        <f t="shared" si="7"/>
        <v/>
      </c>
      <c r="B286" s="4"/>
      <c r="C286" s="45" t="str">
        <f t="shared" si="9"/>
        <v/>
      </c>
      <c r="D286" s="44" t="str">
        <f t="shared" si="10"/>
        <v/>
      </c>
      <c r="E286" s="56"/>
      <c r="F286" s="44"/>
      <c r="G286" s="62" t="str">
        <f t="shared" si="8"/>
        <v/>
      </c>
    </row>
    <row r="287" spans="1:7" ht="14.25" customHeight="1" x14ac:dyDescent="0.2">
      <c r="A287" s="59" t="str">
        <f t="shared" si="7"/>
        <v/>
      </c>
      <c r="B287" s="4"/>
      <c r="C287" s="45" t="str">
        <f t="shared" si="9"/>
        <v/>
      </c>
      <c r="D287" s="44" t="str">
        <f t="shared" si="10"/>
        <v/>
      </c>
      <c r="E287" s="56"/>
      <c r="F287" s="44"/>
      <c r="G287" s="62" t="str">
        <f t="shared" si="8"/>
        <v/>
      </c>
    </row>
    <row r="288" spans="1:7" ht="14.25" customHeight="1" x14ac:dyDescent="0.2">
      <c r="A288" s="59" t="str">
        <f t="shared" si="7"/>
        <v/>
      </c>
      <c r="B288" s="4"/>
      <c r="C288" s="45" t="str">
        <f t="shared" si="9"/>
        <v/>
      </c>
      <c r="D288" s="44" t="str">
        <f t="shared" si="10"/>
        <v/>
      </c>
      <c r="E288" s="56"/>
      <c r="F288" s="44"/>
      <c r="G288" s="62" t="str">
        <f t="shared" si="8"/>
        <v/>
      </c>
    </row>
    <row r="289" spans="1:7" ht="14.25" customHeight="1" x14ac:dyDescent="0.2">
      <c r="A289" s="59" t="str">
        <f t="shared" si="7"/>
        <v/>
      </c>
      <c r="B289" s="4"/>
      <c r="C289" s="45" t="str">
        <f t="shared" si="9"/>
        <v/>
      </c>
      <c r="D289" s="44" t="str">
        <f t="shared" si="10"/>
        <v/>
      </c>
      <c r="E289" s="56"/>
      <c r="F289" s="44"/>
      <c r="G289" s="62" t="str">
        <f t="shared" si="8"/>
        <v/>
      </c>
    </row>
    <row r="290" spans="1:7" ht="14.25" customHeight="1" x14ac:dyDescent="0.2">
      <c r="A290" s="59" t="str">
        <f t="shared" si="7"/>
        <v/>
      </c>
      <c r="B290" s="4"/>
      <c r="C290" s="45" t="str">
        <f t="shared" si="9"/>
        <v/>
      </c>
      <c r="D290" s="44" t="str">
        <f t="shared" si="10"/>
        <v/>
      </c>
      <c r="E290" s="56"/>
      <c r="F290" s="44"/>
      <c r="G290" s="62" t="str">
        <f t="shared" si="8"/>
        <v/>
      </c>
    </row>
    <row r="291" spans="1:7" ht="14.25" customHeight="1" x14ac:dyDescent="0.2">
      <c r="A291" s="59" t="str">
        <f t="shared" si="7"/>
        <v/>
      </c>
      <c r="B291" s="4"/>
      <c r="C291" s="45" t="str">
        <f t="shared" si="9"/>
        <v/>
      </c>
      <c r="D291" s="44" t="str">
        <f t="shared" si="10"/>
        <v/>
      </c>
      <c r="E291" s="56"/>
      <c r="F291" s="44"/>
      <c r="G291" s="62" t="str">
        <f t="shared" si="8"/>
        <v/>
      </c>
    </row>
    <row r="292" spans="1:7" ht="14.25" customHeight="1" x14ac:dyDescent="0.2">
      <c r="A292" s="59" t="str">
        <f t="shared" si="7"/>
        <v/>
      </c>
      <c r="B292" s="4"/>
      <c r="C292" s="45" t="str">
        <f t="shared" si="9"/>
        <v/>
      </c>
      <c r="D292" s="44" t="str">
        <f t="shared" si="10"/>
        <v/>
      </c>
      <c r="E292" s="56"/>
      <c r="F292" s="44"/>
      <c r="G292" s="62" t="str">
        <f t="shared" si="8"/>
        <v/>
      </c>
    </row>
    <row r="293" spans="1:7" ht="14.25" customHeight="1" x14ac:dyDescent="0.2">
      <c r="A293" s="59" t="str">
        <f t="shared" si="7"/>
        <v/>
      </c>
      <c r="B293" s="4"/>
      <c r="C293" s="45" t="str">
        <f t="shared" si="9"/>
        <v/>
      </c>
      <c r="D293" s="44" t="str">
        <f t="shared" si="10"/>
        <v/>
      </c>
      <c r="E293" s="56"/>
      <c r="F293" s="44"/>
      <c r="G293" s="62" t="str">
        <f t="shared" si="8"/>
        <v/>
      </c>
    </row>
    <row r="294" spans="1:7" ht="14.25" customHeight="1" x14ac:dyDescent="0.2">
      <c r="A294" s="59" t="str">
        <f t="shared" si="7"/>
        <v/>
      </c>
      <c r="B294" s="4"/>
      <c r="C294" s="45" t="str">
        <f t="shared" si="9"/>
        <v/>
      </c>
      <c r="D294" s="44" t="str">
        <f t="shared" si="10"/>
        <v/>
      </c>
      <c r="E294" s="56"/>
      <c r="F294" s="44"/>
      <c r="G294" s="62" t="str">
        <f t="shared" si="8"/>
        <v/>
      </c>
    </row>
    <row r="295" spans="1:7" ht="14.25" customHeight="1" x14ac:dyDescent="0.2">
      <c r="A295" s="59" t="str">
        <f t="shared" si="7"/>
        <v/>
      </c>
      <c r="B295" s="4"/>
      <c r="C295" s="45" t="str">
        <f t="shared" si="9"/>
        <v/>
      </c>
      <c r="D295" s="44" t="str">
        <f t="shared" si="10"/>
        <v/>
      </c>
      <c r="E295" s="56"/>
      <c r="F295" s="44"/>
      <c r="G295" s="62" t="str">
        <f t="shared" si="8"/>
        <v/>
      </c>
    </row>
    <row r="296" spans="1:7" ht="14.25" customHeight="1" x14ac:dyDescent="0.2">
      <c r="A296" s="59" t="str">
        <f t="shared" si="7"/>
        <v/>
      </c>
      <c r="B296" s="4"/>
      <c r="C296" s="45" t="str">
        <f t="shared" si="9"/>
        <v/>
      </c>
      <c r="D296" s="44" t="str">
        <f t="shared" si="10"/>
        <v/>
      </c>
      <c r="E296" s="56"/>
      <c r="F296" s="44"/>
      <c r="G296" s="62" t="str">
        <f t="shared" si="8"/>
        <v/>
      </c>
    </row>
    <row r="297" spans="1:7" ht="14.25" customHeight="1" x14ac:dyDescent="0.2">
      <c r="A297" s="59" t="str">
        <f t="shared" si="7"/>
        <v/>
      </c>
      <c r="B297" s="4"/>
      <c r="C297" s="45" t="str">
        <f t="shared" si="9"/>
        <v/>
      </c>
      <c r="D297" s="44" t="str">
        <f t="shared" si="10"/>
        <v/>
      </c>
      <c r="E297" s="56"/>
      <c r="F297" s="44"/>
      <c r="G297" s="62" t="str">
        <f t="shared" si="8"/>
        <v/>
      </c>
    </row>
    <row r="298" spans="1:7" ht="14.25" customHeight="1" x14ac:dyDescent="0.2">
      <c r="A298" s="59" t="str">
        <f t="shared" si="7"/>
        <v/>
      </c>
      <c r="B298" s="4"/>
      <c r="C298" s="45" t="str">
        <f t="shared" si="9"/>
        <v/>
      </c>
      <c r="D298" s="44" t="str">
        <f t="shared" si="10"/>
        <v/>
      </c>
      <c r="E298" s="56"/>
      <c r="F298" s="44"/>
      <c r="G298" s="62" t="str">
        <f t="shared" si="8"/>
        <v/>
      </c>
    </row>
    <row r="299" spans="1:7" ht="14.25" customHeight="1" x14ac:dyDescent="0.2">
      <c r="A299" s="59" t="str">
        <f t="shared" si="7"/>
        <v/>
      </c>
      <c r="B299" s="4"/>
      <c r="C299" s="45" t="str">
        <f t="shared" si="9"/>
        <v/>
      </c>
      <c r="D299" s="44" t="str">
        <f t="shared" si="10"/>
        <v/>
      </c>
      <c r="E299" s="56"/>
      <c r="F299" s="44"/>
      <c r="G299" s="62" t="str">
        <f t="shared" si="8"/>
        <v/>
      </c>
    </row>
    <row r="300" spans="1:7" ht="14.25" customHeight="1" x14ac:dyDescent="0.2">
      <c r="A300" s="59" t="str">
        <f t="shared" si="7"/>
        <v/>
      </c>
      <c r="B300" s="4"/>
      <c r="C300" s="45" t="str">
        <f t="shared" si="9"/>
        <v/>
      </c>
      <c r="D300" s="44" t="str">
        <f t="shared" si="10"/>
        <v/>
      </c>
      <c r="E300" s="56"/>
      <c r="F300" s="44"/>
      <c r="G300" s="62" t="str">
        <f t="shared" si="8"/>
        <v/>
      </c>
    </row>
    <row r="301" spans="1:7" ht="14.25" customHeight="1" x14ac:dyDescent="0.2">
      <c r="A301" s="59" t="str">
        <f t="shared" si="7"/>
        <v/>
      </c>
      <c r="B301" s="4"/>
      <c r="C301" s="45" t="str">
        <f t="shared" si="9"/>
        <v/>
      </c>
      <c r="D301" s="44" t="str">
        <f t="shared" si="10"/>
        <v/>
      </c>
      <c r="E301" s="56"/>
      <c r="F301" s="44"/>
      <c r="G301" s="62" t="str">
        <f t="shared" si="8"/>
        <v/>
      </c>
    </row>
    <row r="302" spans="1:7" ht="14.25" customHeight="1" x14ac:dyDescent="0.2">
      <c r="A302" s="59" t="str">
        <f t="shared" si="7"/>
        <v/>
      </c>
      <c r="B302" s="4"/>
      <c r="C302" s="45" t="str">
        <f t="shared" si="9"/>
        <v/>
      </c>
      <c r="D302" s="44" t="str">
        <f t="shared" si="10"/>
        <v/>
      </c>
      <c r="E302" s="56"/>
      <c r="F302" s="44"/>
      <c r="G302" s="62" t="str">
        <f t="shared" si="8"/>
        <v/>
      </c>
    </row>
    <row r="303" spans="1:7" ht="14.25" customHeight="1" x14ac:dyDescent="0.2">
      <c r="A303" s="59" t="str">
        <f t="shared" si="7"/>
        <v/>
      </c>
      <c r="B303" s="4"/>
      <c r="C303" s="45" t="str">
        <f t="shared" si="9"/>
        <v/>
      </c>
      <c r="D303" s="44" t="str">
        <f t="shared" si="10"/>
        <v/>
      </c>
      <c r="E303" s="56"/>
      <c r="F303" s="44"/>
      <c r="G303" s="62" t="str">
        <f t="shared" si="8"/>
        <v/>
      </c>
    </row>
    <row r="304" spans="1:7" ht="14.25" customHeight="1" x14ac:dyDescent="0.2">
      <c r="A304" s="59" t="str">
        <f t="shared" si="7"/>
        <v/>
      </c>
      <c r="B304" s="4"/>
      <c r="C304" s="45" t="str">
        <f t="shared" si="9"/>
        <v/>
      </c>
      <c r="D304" s="44" t="str">
        <f t="shared" si="10"/>
        <v/>
      </c>
      <c r="E304" s="56"/>
      <c r="F304" s="44"/>
      <c r="G304" s="62" t="str">
        <f t="shared" si="8"/>
        <v/>
      </c>
    </row>
    <row r="305" spans="1:7" ht="14.25" customHeight="1" x14ac:dyDescent="0.2">
      <c r="A305" s="59" t="str">
        <f t="shared" si="7"/>
        <v/>
      </c>
      <c r="B305" s="4"/>
      <c r="C305" s="45" t="str">
        <f t="shared" si="9"/>
        <v/>
      </c>
      <c r="D305" s="44" t="str">
        <f t="shared" si="10"/>
        <v/>
      </c>
      <c r="E305" s="56"/>
      <c r="F305" s="44"/>
      <c r="G305" s="62" t="str">
        <f t="shared" si="8"/>
        <v/>
      </c>
    </row>
    <row r="306" spans="1:7" ht="14.25" customHeight="1" x14ac:dyDescent="0.2">
      <c r="A306" s="59" t="str">
        <f t="shared" si="7"/>
        <v/>
      </c>
      <c r="B306" s="4"/>
      <c r="C306" s="45" t="str">
        <f t="shared" si="9"/>
        <v/>
      </c>
      <c r="D306" s="44" t="str">
        <f t="shared" si="10"/>
        <v/>
      </c>
      <c r="E306" s="56"/>
      <c r="F306" s="44"/>
      <c r="G306" s="62" t="str">
        <f t="shared" si="8"/>
        <v/>
      </c>
    </row>
    <row r="307" spans="1:7" ht="14.25" customHeight="1" x14ac:dyDescent="0.2">
      <c r="A307" s="59" t="str">
        <f t="shared" si="7"/>
        <v/>
      </c>
      <c r="B307" s="4"/>
      <c r="C307" s="45" t="str">
        <f t="shared" si="9"/>
        <v/>
      </c>
      <c r="D307" s="44" t="str">
        <f t="shared" si="10"/>
        <v/>
      </c>
      <c r="E307" s="56"/>
      <c r="F307" s="44"/>
      <c r="G307" s="62" t="str">
        <f t="shared" si="8"/>
        <v/>
      </c>
    </row>
    <row r="308" spans="1:7" ht="14.25" customHeight="1" x14ac:dyDescent="0.2">
      <c r="A308" s="59" t="str">
        <f t="shared" si="7"/>
        <v/>
      </c>
      <c r="B308" s="4"/>
      <c r="C308" s="45" t="str">
        <f t="shared" si="9"/>
        <v/>
      </c>
      <c r="D308" s="44" t="str">
        <f t="shared" si="10"/>
        <v/>
      </c>
      <c r="E308" s="56"/>
      <c r="F308" s="44"/>
      <c r="G308" s="62" t="str">
        <f t="shared" si="8"/>
        <v/>
      </c>
    </row>
    <row r="309" spans="1:7" ht="14.25" customHeight="1" x14ac:dyDescent="0.2">
      <c r="A309" s="59" t="str">
        <f t="shared" si="7"/>
        <v/>
      </c>
      <c r="B309" s="4"/>
      <c r="C309" s="45" t="str">
        <f t="shared" si="9"/>
        <v/>
      </c>
      <c r="D309" s="44" t="str">
        <f t="shared" si="10"/>
        <v/>
      </c>
      <c r="E309" s="56"/>
      <c r="F309" s="44"/>
      <c r="G309" s="62" t="str">
        <f t="shared" si="8"/>
        <v/>
      </c>
    </row>
    <row r="310" spans="1:7" ht="14.25" customHeight="1" x14ac:dyDescent="0.2">
      <c r="A310" s="59" t="str">
        <f t="shared" si="7"/>
        <v/>
      </c>
      <c r="B310" s="4"/>
      <c r="C310" s="45" t="str">
        <f t="shared" si="9"/>
        <v/>
      </c>
      <c r="D310" s="44" t="str">
        <f t="shared" si="10"/>
        <v/>
      </c>
      <c r="E310" s="56"/>
      <c r="F310" s="44"/>
      <c r="G310" s="62" t="str">
        <f t="shared" si="8"/>
        <v/>
      </c>
    </row>
    <row r="311" spans="1:7" ht="14.25" customHeight="1" x14ac:dyDescent="0.2">
      <c r="A311" s="59" t="str">
        <f t="shared" si="7"/>
        <v/>
      </c>
      <c r="B311" s="4"/>
      <c r="C311" s="45" t="str">
        <f t="shared" si="9"/>
        <v/>
      </c>
      <c r="D311" s="44" t="str">
        <f t="shared" si="10"/>
        <v/>
      </c>
      <c r="E311" s="56"/>
      <c r="F311" s="44"/>
      <c r="G311" s="62" t="str">
        <f t="shared" si="8"/>
        <v/>
      </c>
    </row>
    <row r="312" spans="1:7" ht="14.25" customHeight="1" x14ac:dyDescent="0.2">
      <c r="A312" s="59" t="str">
        <f t="shared" si="7"/>
        <v/>
      </c>
      <c r="B312" s="4"/>
      <c r="C312" s="45" t="str">
        <f t="shared" si="9"/>
        <v/>
      </c>
      <c r="D312" s="44" t="str">
        <f t="shared" si="10"/>
        <v/>
      </c>
      <c r="E312" s="56"/>
      <c r="F312" s="44"/>
      <c r="G312" s="62" t="str">
        <f t="shared" si="8"/>
        <v/>
      </c>
    </row>
    <row r="313" spans="1:7" ht="14.25" customHeight="1" x14ac:dyDescent="0.2">
      <c r="A313" s="59" t="str">
        <f t="shared" ref="A313:A376" si="11">IF(B313="","",IF(A312=999,1,A312+1))</f>
        <v/>
      </c>
      <c r="B313" s="4"/>
      <c r="C313" s="45" t="str">
        <f t="shared" si="9"/>
        <v/>
      </c>
      <c r="D313" s="44" t="str">
        <f t="shared" si="10"/>
        <v/>
      </c>
      <c r="E313" s="56"/>
      <c r="F313" s="44"/>
      <c r="G313" s="62" t="str">
        <f t="shared" si="8"/>
        <v/>
      </c>
    </row>
    <row r="314" spans="1:7" ht="14.25" customHeight="1" x14ac:dyDescent="0.2">
      <c r="A314" s="59" t="str">
        <f t="shared" si="11"/>
        <v/>
      </c>
      <c r="B314" s="4"/>
      <c r="C314" s="45" t="str">
        <f t="shared" si="9"/>
        <v/>
      </c>
      <c r="D314" s="44" t="str">
        <f t="shared" si="10"/>
        <v/>
      </c>
      <c r="E314" s="56"/>
      <c r="F314" s="44"/>
      <c r="G314" s="62" t="str">
        <f t="shared" si="8"/>
        <v/>
      </c>
    </row>
    <row r="315" spans="1:7" ht="14.25" customHeight="1" x14ac:dyDescent="0.2">
      <c r="A315" s="59" t="str">
        <f t="shared" si="11"/>
        <v/>
      </c>
      <c r="B315" s="4"/>
      <c r="C315" s="45" t="str">
        <f t="shared" si="9"/>
        <v/>
      </c>
      <c r="D315" s="44" t="str">
        <f t="shared" si="10"/>
        <v/>
      </c>
      <c r="E315" s="56"/>
      <c r="F315" s="44"/>
      <c r="G315" s="62" t="str">
        <f t="shared" si="8"/>
        <v/>
      </c>
    </row>
    <row r="316" spans="1:7" ht="14.25" customHeight="1" x14ac:dyDescent="0.2">
      <c r="A316" s="59" t="str">
        <f t="shared" si="11"/>
        <v/>
      </c>
      <c r="B316" s="4"/>
      <c r="C316" s="45" t="str">
        <f t="shared" si="9"/>
        <v/>
      </c>
      <c r="D316" s="44" t="str">
        <f t="shared" si="10"/>
        <v/>
      </c>
      <c r="E316" s="56"/>
      <c r="F316" s="44"/>
      <c r="G316" s="62" t="str">
        <f t="shared" si="8"/>
        <v/>
      </c>
    </row>
    <row r="317" spans="1:7" ht="14.25" customHeight="1" x14ac:dyDescent="0.2">
      <c r="A317" s="59" t="str">
        <f t="shared" si="11"/>
        <v/>
      </c>
      <c r="B317" s="4"/>
      <c r="C317" s="45" t="str">
        <f t="shared" si="9"/>
        <v/>
      </c>
      <c r="D317" s="44" t="str">
        <f t="shared" si="10"/>
        <v/>
      </c>
      <c r="E317" s="56"/>
      <c r="F317" s="44"/>
      <c r="G317" s="62" t="str">
        <f t="shared" si="8"/>
        <v/>
      </c>
    </row>
    <row r="318" spans="1:7" ht="14.25" customHeight="1" x14ac:dyDescent="0.2">
      <c r="A318" s="59" t="str">
        <f t="shared" si="11"/>
        <v/>
      </c>
      <c r="B318" s="4"/>
      <c r="C318" s="45" t="str">
        <f t="shared" si="9"/>
        <v/>
      </c>
      <c r="D318" s="44" t="str">
        <f t="shared" si="10"/>
        <v/>
      </c>
      <c r="E318" s="56"/>
      <c r="F318" s="44"/>
      <c r="G318" s="62" t="str">
        <f t="shared" si="8"/>
        <v/>
      </c>
    </row>
    <row r="319" spans="1:7" ht="14.25" customHeight="1" x14ac:dyDescent="0.2">
      <c r="A319" s="59" t="str">
        <f t="shared" si="11"/>
        <v/>
      </c>
      <c r="B319" s="4"/>
      <c r="C319" s="45" t="str">
        <f t="shared" si="9"/>
        <v/>
      </c>
      <c r="D319" s="44" t="str">
        <f t="shared" si="10"/>
        <v/>
      </c>
      <c r="E319" s="56"/>
      <c r="F319" s="44"/>
      <c r="G319" s="62" t="str">
        <f t="shared" si="8"/>
        <v/>
      </c>
    </row>
    <row r="320" spans="1:7" ht="14.25" customHeight="1" x14ac:dyDescent="0.2">
      <c r="A320" s="59" t="str">
        <f t="shared" si="11"/>
        <v/>
      </c>
      <c r="B320" s="4"/>
      <c r="C320" s="45" t="str">
        <f t="shared" si="9"/>
        <v/>
      </c>
      <c r="D320" s="44" t="str">
        <f t="shared" si="10"/>
        <v/>
      </c>
      <c r="E320" s="56"/>
      <c r="F320" s="44"/>
      <c r="G320" s="62" t="str">
        <f t="shared" si="8"/>
        <v/>
      </c>
    </row>
    <row r="321" spans="1:7" ht="14.25" customHeight="1" x14ac:dyDescent="0.2">
      <c r="A321" s="59" t="str">
        <f t="shared" si="11"/>
        <v/>
      </c>
      <c r="B321" s="4"/>
      <c r="C321" s="45" t="str">
        <f t="shared" si="9"/>
        <v/>
      </c>
      <c r="D321" s="44" t="str">
        <f t="shared" si="10"/>
        <v/>
      </c>
      <c r="E321" s="56"/>
      <c r="F321" s="44"/>
      <c r="G321" s="62" t="str">
        <f t="shared" si="8"/>
        <v/>
      </c>
    </row>
    <row r="322" spans="1:7" ht="14.25" customHeight="1" x14ac:dyDescent="0.2">
      <c r="A322" s="59" t="str">
        <f t="shared" si="11"/>
        <v/>
      </c>
      <c r="B322" s="4"/>
      <c r="C322" s="45" t="str">
        <f t="shared" si="9"/>
        <v/>
      </c>
      <c r="D322" s="44" t="str">
        <f t="shared" si="10"/>
        <v/>
      </c>
      <c r="E322" s="56"/>
      <c r="F322" s="44"/>
      <c r="G322" s="62" t="str">
        <f t="shared" si="8"/>
        <v/>
      </c>
    </row>
    <row r="323" spans="1:7" ht="14.25" customHeight="1" x14ac:dyDescent="0.2">
      <c r="A323" s="59" t="str">
        <f t="shared" si="11"/>
        <v/>
      </c>
      <c r="B323" s="4"/>
      <c r="C323" s="45" t="str">
        <f t="shared" si="9"/>
        <v/>
      </c>
      <c r="D323" s="44" t="str">
        <f t="shared" si="10"/>
        <v/>
      </c>
      <c r="E323" s="56"/>
      <c r="F323" s="44"/>
      <c r="G323" s="62" t="str">
        <f t="shared" si="8"/>
        <v/>
      </c>
    </row>
    <row r="324" spans="1:7" ht="14.25" customHeight="1" x14ac:dyDescent="0.2">
      <c r="A324" s="59" t="str">
        <f t="shared" si="11"/>
        <v/>
      </c>
      <c r="B324" s="4"/>
      <c r="C324" s="45" t="str">
        <f t="shared" si="9"/>
        <v/>
      </c>
      <c r="D324" s="44" t="str">
        <f t="shared" si="10"/>
        <v/>
      </c>
      <c r="E324" s="56"/>
      <c r="F324" s="44"/>
      <c r="G324" s="62" t="str">
        <f t="shared" si="8"/>
        <v/>
      </c>
    </row>
    <row r="325" spans="1:7" ht="14.25" customHeight="1" x14ac:dyDescent="0.2">
      <c r="A325" s="59" t="str">
        <f t="shared" si="11"/>
        <v/>
      </c>
      <c r="B325" s="4"/>
      <c r="C325" s="45" t="str">
        <f t="shared" si="9"/>
        <v/>
      </c>
      <c r="D325" s="44" t="str">
        <f t="shared" si="10"/>
        <v/>
      </c>
      <c r="E325" s="56"/>
      <c r="F325" s="44"/>
      <c r="G325" s="62" t="str">
        <f t="shared" ref="G325:G388" si="12">IF(AND(E325="",F325=""),"",IF(F325="",IF(D325="M",VLOOKUP(E325,J$2:L$21,2,TRUE),VLOOKUP(E325,J$2:L$21,3,TRUE)),IF(D325="M",VLOOKUP(F325,J$24:L$45,2,TRUE),VLOOKUP(F325,J$24:L$45,3,TRUE))))</f>
        <v/>
      </c>
    </row>
    <row r="326" spans="1:7" ht="14.25" customHeight="1" x14ac:dyDescent="0.2">
      <c r="A326" s="59" t="str">
        <f t="shared" si="11"/>
        <v/>
      </c>
      <c r="B326" s="4"/>
      <c r="C326" s="45" t="str">
        <f t="shared" ref="C326:C389" si="13">IF(B326="","",IF(C325="","",C325))</f>
        <v/>
      </c>
      <c r="D326" s="44" t="str">
        <f t="shared" ref="D326:D389" si="14">IF(B326="","",IF(D325="","",D325))</f>
        <v/>
      </c>
      <c r="E326" s="56"/>
      <c r="F326" s="44"/>
      <c r="G326" s="62" t="str">
        <f t="shared" si="12"/>
        <v/>
      </c>
    </row>
    <row r="327" spans="1:7" ht="14.25" customHeight="1" x14ac:dyDescent="0.2">
      <c r="A327" s="59" t="str">
        <f t="shared" si="11"/>
        <v/>
      </c>
      <c r="B327" s="4"/>
      <c r="C327" s="45" t="str">
        <f t="shared" si="13"/>
        <v/>
      </c>
      <c r="D327" s="44" t="str">
        <f t="shared" si="14"/>
        <v/>
      </c>
      <c r="E327" s="56"/>
      <c r="F327" s="44"/>
      <c r="G327" s="62" t="str">
        <f t="shared" si="12"/>
        <v/>
      </c>
    </row>
    <row r="328" spans="1:7" ht="14.25" customHeight="1" x14ac:dyDescent="0.2">
      <c r="A328" s="59" t="str">
        <f t="shared" si="11"/>
        <v/>
      </c>
      <c r="B328" s="4"/>
      <c r="C328" s="45" t="str">
        <f t="shared" si="13"/>
        <v/>
      </c>
      <c r="D328" s="44" t="str">
        <f t="shared" si="14"/>
        <v/>
      </c>
      <c r="E328" s="56"/>
      <c r="F328" s="44"/>
      <c r="G328" s="62" t="str">
        <f t="shared" si="12"/>
        <v/>
      </c>
    </row>
    <row r="329" spans="1:7" ht="14.25" customHeight="1" x14ac:dyDescent="0.2">
      <c r="A329" s="59" t="str">
        <f t="shared" si="11"/>
        <v/>
      </c>
      <c r="B329" s="4"/>
      <c r="C329" s="45" t="str">
        <f t="shared" si="13"/>
        <v/>
      </c>
      <c r="D329" s="44" t="str">
        <f t="shared" si="14"/>
        <v/>
      </c>
      <c r="E329" s="56"/>
      <c r="F329" s="44"/>
      <c r="G329" s="62" t="str">
        <f t="shared" si="12"/>
        <v/>
      </c>
    </row>
    <row r="330" spans="1:7" ht="14.25" customHeight="1" x14ac:dyDescent="0.2">
      <c r="A330" s="59" t="str">
        <f t="shared" si="11"/>
        <v/>
      </c>
      <c r="B330" s="4"/>
      <c r="C330" s="45" t="str">
        <f t="shared" si="13"/>
        <v/>
      </c>
      <c r="D330" s="44" t="str">
        <f t="shared" si="14"/>
        <v/>
      </c>
      <c r="E330" s="56"/>
      <c r="F330" s="44"/>
      <c r="G330" s="62" t="str">
        <f t="shared" si="12"/>
        <v/>
      </c>
    </row>
    <row r="331" spans="1:7" ht="14.25" customHeight="1" x14ac:dyDescent="0.2">
      <c r="A331" s="59" t="str">
        <f t="shared" si="11"/>
        <v/>
      </c>
      <c r="B331" s="4"/>
      <c r="C331" s="45" t="str">
        <f t="shared" si="13"/>
        <v/>
      </c>
      <c r="D331" s="44" t="str">
        <f t="shared" si="14"/>
        <v/>
      </c>
      <c r="E331" s="56"/>
      <c r="F331" s="44"/>
      <c r="G331" s="62" t="str">
        <f t="shared" si="12"/>
        <v/>
      </c>
    </row>
    <row r="332" spans="1:7" ht="14.25" customHeight="1" x14ac:dyDescent="0.2">
      <c r="A332" s="59" t="str">
        <f t="shared" si="11"/>
        <v/>
      </c>
      <c r="B332" s="4"/>
      <c r="C332" s="45" t="str">
        <f t="shared" si="13"/>
        <v/>
      </c>
      <c r="D332" s="44" t="str">
        <f t="shared" si="14"/>
        <v/>
      </c>
      <c r="E332" s="56"/>
      <c r="F332" s="44"/>
      <c r="G332" s="62" t="str">
        <f t="shared" si="12"/>
        <v/>
      </c>
    </row>
    <row r="333" spans="1:7" ht="14.25" customHeight="1" x14ac:dyDescent="0.2">
      <c r="A333" s="59" t="str">
        <f t="shared" si="11"/>
        <v/>
      </c>
      <c r="B333" s="4"/>
      <c r="C333" s="45" t="str">
        <f t="shared" si="13"/>
        <v/>
      </c>
      <c r="D333" s="44" t="str">
        <f t="shared" si="14"/>
        <v/>
      </c>
      <c r="E333" s="56"/>
      <c r="F333" s="44"/>
      <c r="G333" s="62" t="str">
        <f t="shared" si="12"/>
        <v/>
      </c>
    </row>
    <row r="334" spans="1:7" ht="14.25" customHeight="1" x14ac:dyDescent="0.2">
      <c r="A334" s="59" t="str">
        <f t="shared" si="11"/>
        <v/>
      </c>
      <c r="B334" s="4"/>
      <c r="C334" s="45" t="str">
        <f t="shared" si="13"/>
        <v/>
      </c>
      <c r="D334" s="44" t="str">
        <f t="shared" si="14"/>
        <v/>
      </c>
      <c r="E334" s="56"/>
      <c r="F334" s="44"/>
      <c r="G334" s="62" t="str">
        <f t="shared" si="12"/>
        <v/>
      </c>
    </row>
    <row r="335" spans="1:7" ht="14.25" customHeight="1" x14ac:dyDescent="0.2">
      <c r="A335" s="59" t="str">
        <f t="shared" si="11"/>
        <v/>
      </c>
      <c r="B335" s="4"/>
      <c r="C335" s="45" t="str">
        <f t="shared" si="13"/>
        <v/>
      </c>
      <c r="D335" s="44" t="str">
        <f t="shared" si="14"/>
        <v/>
      </c>
      <c r="E335" s="56"/>
      <c r="F335" s="44"/>
      <c r="G335" s="62" t="str">
        <f t="shared" si="12"/>
        <v/>
      </c>
    </row>
    <row r="336" spans="1:7" ht="14.25" customHeight="1" x14ac:dyDescent="0.2">
      <c r="A336" s="59" t="str">
        <f t="shared" si="11"/>
        <v/>
      </c>
      <c r="B336" s="4"/>
      <c r="C336" s="45" t="str">
        <f t="shared" si="13"/>
        <v/>
      </c>
      <c r="D336" s="44" t="str">
        <f t="shared" si="14"/>
        <v/>
      </c>
      <c r="E336" s="56"/>
      <c r="F336" s="44"/>
      <c r="G336" s="62" t="str">
        <f t="shared" si="12"/>
        <v/>
      </c>
    </row>
    <row r="337" spans="1:7" ht="14.25" customHeight="1" x14ac:dyDescent="0.2">
      <c r="A337" s="59" t="str">
        <f t="shared" si="11"/>
        <v/>
      </c>
      <c r="B337" s="4"/>
      <c r="C337" s="45" t="str">
        <f t="shared" si="13"/>
        <v/>
      </c>
      <c r="D337" s="44" t="str">
        <f t="shared" si="14"/>
        <v/>
      </c>
      <c r="E337" s="56"/>
      <c r="F337" s="44"/>
      <c r="G337" s="62" t="str">
        <f t="shared" si="12"/>
        <v/>
      </c>
    </row>
    <row r="338" spans="1:7" ht="14.25" customHeight="1" x14ac:dyDescent="0.2">
      <c r="A338" s="59" t="str">
        <f t="shared" si="11"/>
        <v/>
      </c>
      <c r="B338" s="4"/>
      <c r="C338" s="45" t="str">
        <f t="shared" si="13"/>
        <v/>
      </c>
      <c r="D338" s="44" t="str">
        <f t="shared" si="14"/>
        <v/>
      </c>
      <c r="E338" s="56"/>
      <c r="F338" s="44"/>
      <c r="G338" s="62" t="str">
        <f t="shared" si="12"/>
        <v/>
      </c>
    </row>
    <row r="339" spans="1:7" ht="14.25" customHeight="1" x14ac:dyDescent="0.2">
      <c r="A339" s="59" t="str">
        <f t="shared" si="11"/>
        <v/>
      </c>
      <c r="B339" s="4"/>
      <c r="C339" s="45" t="str">
        <f t="shared" si="13"/>
        <v/>
      </c>
      <c r="D339" s="44" t="str">
        <f t="shared" si="14"/>
        <v/>
      </c>
      <c r="E339" s="56"/>
      <c r="F339" s="44"/>
      <c r="G339" s="62" t="str">
        <f t="shared" si="12"/>
        <v/>
      </c>
    </row>
    <row r="340" spans="1:7" ht="14.25" customHeight="1" x14ac:dyDescent="0.2">
      <c r="A340" s="59" t="str">
        <f t="shared" si="11"/>
        <v/>
      </c>
      <c r="B340" s="4"/>
      <c r="C340" s="45" t="str">
        <f t="shared" si="13"/>
        <v/>
      </c>
      <c r="D340" s="44" t="str">
        <f t="shared" si="14"/>
        <v/>
      </c>
      <c r="E340" s="56"/>
      <c r="F340" s="44"/>
      <c r="G340" s="62" t="str">
        <f t="shared" si="12"/>
        <v/>
      </c>
    </row>
    <row r="341" spans="1:7" ht="14.25" customHeight="1" x14ac:dyDescent="0.2">
      <c r="A341" s="59" t="str">
        <f t="shared" si="11"/>
        <v/>
      </c>
      <c r="B341" s="4"/>
      <c r="C341" s="45" t="str">
        <f t="shared" si="13"/>
        <v/>
      </c>
      <c r="D341" s="44" t="str">
        <f t="shared" si="14"/>
        <v/>
      </c>
      <c r="E341" s="56"/>
      <c r="F341" s="44"/>
      <c r="G341" s="62" t="str">
        <f t="shared" si="12"/>
        <v/>
      </c>
    </row>
    <row r="342" spans="1:7" ht="14.25" customHeight="1" x14ac:dyDescent="0.2">
      <c r="A342" s="59" t="str">
        <f t="shared" si="11"/>
        <v/>
      </c>
      <c r="B342" s="4"/>
      <c r="C342" s="45" t="str">
        <f t="shared" si="13"/>
        <v/>
      </c>
      <c r="D342" s="44" t="str">
        <f t="shared" si="14"/>
        <v/>
      </c>
      <c r="E342" s="56"/>
      <c r="F342" s="44"/>
      <c r="G342" s="62" t="str">
        <f t="shared" si="12"/>
        <v/>
      </c>
    </row>
    <row r="343" spans="1:7" ht="14.25" customHeight="1" x14ac:dyDescent="0.2">
      <c r="A343" s="59" t="str">
        <f t="shared" si="11"/>
        <v/>
      </c>
      <c r="B343" s="4"/>
      <c r="C343" s="45" t="str">
        <f t="shared" si="13"/>
        <v/>
      </c>
      <c r="D343" s="44" t="str">
        <f t="shared" si="14"/>
        <v/>
      </c>
      <c r="E343" s="56"/>
      <c r="F343" s="44"/>
      <c r="G343" s="62" t="str">
        <f t="shared" si="12"/>
        <v/>
      </c>
    </row>
    <row r="344" spans="1:7" ht="14.25" customHeight="1" x14ac:dyDescent="0.2">
      <c r="A344" s="59" t="str">
        <f t="shared" si="11"/>
        <v/>
      </c>
      <c r="B344" s="4"/>
      <c r="C344" s="45" t="str">
        <f t="shared" si="13"/>
        <v/>
      </c>
      <c r="D344" s="44" t="str">
        <f t="shared" si="14"/>
        <v/>
      </c>
      <c r="E344" s="56"/>
      <c r="F344" s="44"/>
      <c r="G344" s="62" t="str">
        <f t="shared" si="12"/>
        <v/>
      </c>
    </row>
    <row r="345" spans="1:7" ht="14.25" customHeight="1" x14ac:dyDescent="0.2">
      <c r="A345" s="59" t="str">
        <f t="shared" si="11"/>
        <v/>
      </c>
      <c r="B345" s="4"/>
      <c r="C345" s="45" t="str">
        <f t="shared" si="13"/>
        <v/>
      </c>
      <c r="D345" s="44" t="str">
        <f t="shared" si="14"/>
        <v/>
      </c>
      <c r="E345" s="56"/>
      <c r="F345" s="44"/>
      <c r="G345" s="62" t="str">
        <f t="shared" si="12"/>
        <v/>
      </c>
    </row>
    <row r="346" spans="1:7" ht="14.25" customHeight="1" x14ac:dyDescent="0.2">
      <c r="A346" s="59" t="str">
        <f t="shared" si="11"/>
        <v/>
      </c>
      <c r="B346" s="4"/>
      <c r="C346" s="45" t="str">
        <f t="shared" si="13"/>
        <v/>
      </c>
      <c r="D346" s="44" t="str">
        <f t="shared" si="14"/>
        <v/>
      </c>
      <c r="E346" s="56"/>
      <c r="F346" s="44"/>
      <c r="G346" s="62" t="str">
        <f t="shared" si="12"/>
        <v/>
      </c>
    </row>
    <row r="347" spans="1:7" ht="14.25" customHeight="1" x14ac:dyDescent="0.2">
      <c r="A347" s="59" t="str">
        <f t="shared" si="11"/>
        <v/>
      </c>
      <c r="B347" s="4"/>
      <c r="C347" s="45" t="str">
        <f t="shared" si="13"/>
        <v/>
      </c>
      <c r="D347" s="44" t="str">
        <f t="shared" si="14"/>
        <v/>
      </c>
      <c r="E347" s="56"/>
      <c r="F347" s="44"/>
      <c r="G347" s="62" t="str">
        <f t="shared" si="12"/>
        <v/>
      </c>
    </row>
    <row r="348" spans="1:7" ht="14.25" customHeight="1" x14ac:dyDescent="0.2">
      <c r="A348" s="59" t="str">
        <f t="shared" si="11"/>
        <v/>
      </c>
      <c r="B348" s="4"/>
      <c r="C348" s="45" t="str">
        <f t="shared" si="13"/>
        <v/>
      </c>
      <c r="D348" s="44" t="str">
        <f t="shared" si="14"/>
        <v/>
      </c>
      <c r="E348" s="56"/>
      <c r="F348" s="44"/>
      <c r="G348" s="62" t="str">
        <f t="shared" si="12"/>
        <v/>
      </c>
    </row>
    <row r="349" spans="1:7" ht="14.25" customHeight="1" x14ac:dyDescent="0.2">
      <c r="A349" s="59" t="str">
        <f t="shared" si="11"/>
        <v/>
      </c>
      <c r="B349" s="4"/>
      <c r="C349" s="45" t="str">
        <f t="shared" si="13"/>
        <v/>
      </c>
      <c r="D349" s="44" t="str">
        <f t="shared" si="14"/>
        <v/>
      </c>
      <c r="E349" s="56"/>
      <c r="F349" s="44"/>
      <c r="G349" s="62" t="str">
        <f t="shared" si="12"/>
        <v/>
      </c>
    </row>
    <row r="350" spans="1:7" ht="14.25" customHeight="1" x14ac:dyDescent="0.2">
      <c r="A350" s="59" t="str">
        <f t="shared" si="11"/>
        <v/>
      </c>
      <c r="B350" s="4"/>
      <c r="C350" s="45" t="str">
        <f t="shared" si="13"/>
        <v/>
      </c>
      <c r="D350" s="44" t="str">
        <f t="shared" si="14"/>
        <v/>
      </c>
      <c r="E350" s="56"/>
      <c r="F350" s="44"/>
      <c r="G350" s="62" t="str">
        <f t="shared" si="12"/>
        <v/>
      </c>
    </row>
    <row r="351" spans="1:7" ht="14.25" customHeight="1" x14ac:dyDescent="0.2">
      <c r="A351" s="59" t="str">
        <f t="shared" si="11"/>
        <v/>
      </c>
      <c r="B351" s="4"/>
      <c r="C351" s="45" t="str">
        <f t="shared" si="13"/>
        <v/>
      </c>
      <c r="D351" s="44" t="str">
        <f t="shared" si="14"/>
        <v/>
      </c>
      <c r="E351" s="56"/>
      <c r="F351" s="44"/>
      <c r="G351" s="62" t="str">
        <f t="shared" si="12"/>
        <v/>
      </c>
    </row>
    <row r="352" spans="1:7" ht="14.25" customHeight="1" x14ac:dyDescent="0.2">
      <c r="A352" s="59" t="str">
        <f t="shared" si="11"/>
        <v/>
      </c>
      <c r="B352" s="4"/>
      <c r="C352" s="45" t="str">
        <f t="shared" si="13"/>
        <v/>
      </c>
      <c r="D352" s="44" t="str">
        <f t="shared" si="14"/>
        <v/>
      </c>
      <c r="E352" s="56"/>
      <c r="F352" s="44"/>
      <c r="G352" s="62" t="str">
        <f t="shared" si="12"/>
        <v/>
      </c>
    </row>
    <row r="353" spans="1:7" ht="14.25" customHeight="1" x14ac:dyDescent="0.2">
      <c r="A353" s="59" t="str">
        <f t="shared" si="11"/>
        <v/>
      </c>
      <c r="B353" s="4"/>
      <c r="C353" s="45" t="str">
        <f t="shared" si="13"/>
        <v/>
      </c>
      <c r="D353" s="44" t="str">
        <f t="shared" si="14"/>
        <v/>
      </c>
      <c r="E353" s="56"/>
      <c r="F353" s="44"/>
      <c r="G353" s="62" t="str">
        <f t="shared" si="12"/>
        <v/>
      </c>
    </row>
    <row r="354" spans="1:7" ht="14.25" customHeight="1" x14ac:dyDescent="0.2">
      <c r="A354" s="59" t="str">
        <f t="shared" si="11"/>
        <v/>
      </c>
      <c r="B354" s="4"/>
      <c r="C354" s="45" t="str">
        <f t="shared" si="13"/>
        <v/>
      </c>
      <c r="D354" s="44" t="str">
        <f t="shared" si="14"/>
        <v/>
      </c>
      <c r="E354" s="56"/>
      <c r="F354" s="44"/>
      <c r="G354" s="62" t="str">
        <f t="shared" si="12"/>
        <v/>
      </c>
    </row>
    <row r="355" spans="1:7" ht="14.25" customHeight="1" x14ac:dyDescent="0.2">
      <c r="A355" s="59" t="str">
        <f t="shared" si="11"/>
        <v/>
      </c>
      <c r="B355" s="4"/>
      <c r="C355" s="45" t="str">
        <f t="shared" si="13"/>
        <v/>
      </c>
      <c r="D355" s="44" t="str">
        <f t="shared" si="14"/>
        <v/>
      </c>
      <c r="E355" s="56"/>
      <c r="F355" s="44"/>
      <c r="G355" s="62" t="str">
        <f t="shared" si="12"/>
        <v/>
      </c>
    </row>
    <row r="356" spans="1:7" ht="14.25" customHeight="1" x14ac:dyDescent="0.2">
      <c r="A356" s="59" t="str">
        <f t="shared" si="11"/>
        <v/>
      </c>
      <c r="B356" s="4"/>
      <c r="C356" s="45" t="str">
        <f t="shared" si="13"/>
        <v/>
      </c>
      <c r="D356" s="44" t="str">
        <f t="shared" si="14"/>
        <v/>
      </c>
      <c r="E356" s="56"/>
      <c r="F356" s="44"/>
      <c r="G356" s="62" t="str">
        <f t="shared" si="12"/>
        <v/>
      </c>
    </row>
    <row r="357" spans="1:7" ht="14.25" customHeight="1" x14ac:dyDescent="0.2">
      <c r="A357" s="59" t="str">
        <f t="shared" si="11"/>
        <v/>
      </c>
      <c r="B357" s="4"/>
      <c r="C357" s="45" t="str">
        <f t="shared" si="13"/>
        <v/>
      </c>
      <c r="D357" s="44" t="str">
        <f t="shared" si="14"/>
        <v/>
      </c>
      <c r="E357" s="56"/>
      <c r="F357" s="44"/>
      <c r="G357" s="62" t="str">
        <f t="shared" si="12"/>
        <v/>
      </c>
    </row>
    <row r="358" spans="1:7" ht="14.25" customHeight="1" x14ac:dyDescent="0.2">
      <c r="A358" s="59" t="str">
        <f t="shared" si="11"/>
        <v/>
      </c>
      <c r="B358" s="4"/>
      <c r="C358" s="45" t="str">
        <f t="shared" si="13"/>
        <v/>
      </c>
      <c r="D358" s="44" t="str">
        <f t="shared" si="14"/>
        <v/>
      </c>
      <c r="E358" s="56"/>
      <c r="F358" s="44"/>
      <c r="G358" s="62" t="str">
        <f t="shared" si="12"/>
        <v/>
      </c>
    </row>
    <row r="359" spans="1:7" ht="14.25" customHeight="1" x14ac:dyDescent="0.2">
      <c r="A359" s="59" t="str">
        <f t="shared" si="11"/>
        <v/>
      </c>
      <c r="B359" s="4"/>
      <c r="C359" s="45" t="str">
        <f t="shared" si="13"/>
        <v/>
      </c>
      <c r="D359" s="44" t="str">
        <f t="shared" si="14"/>
        <v/>
      </c>
      <c r="E359" s="56"/>
      <c r="F359" s="44"/>
      <c r="G359" s="62" t="str">
        <f t="shared" si="12"/>
        <v/>
      </c>
    </row>
    <row r="360" spans="1:7" ht="14.25" customHeight="1" x14ac:dyDescent="0.2">
      <c r="A360" s="59" t="str">
        <f t="shared" si="11"/>
        <v/>
      </c>
      <c r="B360" s="4"/>
      <c r="C360" s="45" t="str">
        <f t="shared" si="13"/>
        <v/>
      </c>
      <c r="D360" s="44" t="str">
        <f t="shared" si="14"/>
        <v/>
      </c>
      <c r="E360" s="56"/>
      <c r="F360" s="44"/>
      <c r="G360" s="62" t="str">
        <f t="shared" si="12"/>
        <v/>
      </c>
    </row>
    <row r="361" spans="1:7" ht="14.25" customHeight="1" x14ac:dyDescent="0.2">
      <c r="A361" s="59" t="str">
        <f t="shared" si="11"/>
        <v/>
      </c>
      <c r="B361" s="4"/>
      <c r="C361" s="45" t="str">
        <f t="shared" si="13"/>
        <v/>
      </c>
      <c r="D361" s="44" t="str">
        <f t="shared" si="14"/>
        <v/>
      </c>
      <c r="E361" s="56"/>
      <c r="F361" s="44"/>
      <c r="G361" s="62" t="str">
        <f t="shared" si="12"/>
        <v/>
      </c>
    </row>
    <row r="362" spans="1:7" ht="14.25" customHeight="1" x14ac:dyDescent="0.2">
      <c r="A362" s="59" t="str">
        <f t="shared" si="11"/>
        <v/>
      </c>
      <c r="B362" s="4"/>
      <c r="C362" s="45" t="str">
        <f t="shared" si="13"/>
        <v/>
      </c>
      <c r="D362" s="44" t="str">
        <f t="shared" si="14"/>
        <v/>
      </c>
      <c r="E362" s="56"/>
      <c r="F362" s="44"/>
      <c r="G362" s="62" t="str">
        <f t="shared" si="12"/>
        <v/>
      </c>
    </row>
    <row r="363" spans="1:7" ht="14.25" customHeight="1" x14ac:dyDescent="0.2">
      <c r="A363" s="59" t="str">
        <f t="shared" si="11"/>
        <v/>
      </c>
      <c r="B363" s="4"/>
      <c r="C363" s="45" t="str">
        <f t="shared" si="13"/>
        <v/>
      </c>
      <c r="D363" s="44" t="str">
        <f t="shared" si="14"/>
        <v/>
      </c>
      <c r="E363" s="56"/>
      <c r="F363" s="44"/>
      <c r="G363" s="62" t="str">
        <f t="shared" si="12"/>
        <v/>
      </c>
    </row>
    <row r="364" spans="1:7" ht="14.25" customHeight="1" x14ac:dyDescent="0.2">
      <c r="A364" s="59" t="str">
        <f t="shared" si="11"/>
        <v/>
      </c>
      <c r="B364" s="4"/>
      <c r="C364" s="45" t="str">
        <f t="shared" si="13"/>
        <v/>
      </c>
      <c r="D364" s="44" t="str">
        <f t="shared" si="14"/>
        <v/>
      </c>
      <c r="E364" s="56"/>
      <c r="F364" s="44"/>
      <c r="G364" s="62" t="str">
        <f t="shared" si="12"/>
        <v/>
      </c>
    </row>
    <row r="365" spans="1:7" ht="14.25" customHeight="1" x14ac:dyDescent="0.2">
      <c r="A365" s="59" t="str">
        <f t="shared" si="11"/>
        <v/>
      </c>
      <c r="B365" s="4"/>
      <c r="C365" s="45" t="str">
        <f t="shared" si="13"/>
        <v/>
      </c>
      <c r="D365" s="44" t="str">
        <f t="shared" si="14"/>
        <v/>
      </c>
      <c r="E365" s="56"/>
      <c r="F365" s="44"/>
      <c r="G365" s="62" t="str">
        <f t="shared" si="12"/>
        <v/>
      </c>
    </row>
    <row r="366" spans="1:7" ht="14.25" customHeight="1" x14ac:dyDescent="0.2">
      <c r="A366" s="59" t="str">
        <f t="shared" si="11"/>
        <v/>
      </c>
      <c r="B366" s="4"/>
      <c r="C366" s="45" t="str">
        <f t="shared" si="13"/>
        <v/>
      </c>
      <c r="D366" s="44" t="str">
        <f t="shared" si="14"/>
        <v/>
      </c>
      <c r="E366" s="56"/>
      <c r="F366" s="44"/>
      <c r="G366" s="62" t="str">
        <f t="shared" si="12"/>
        <v/>
      </c>
    </row>
    <row r="367" spans="1:7" ht="14.25" customHeight="1" x14ac:dyDescent="0.2">
      <c r="A367" s="59" t="str">
        <f t="shared" si="11"/>
        <v/>
      </c>
      <c r="B367" s="4"/>
      <c r="C367" s="45" t="str">
        <f t="shared" si="13"/>
        <v/>
      </c>
      <c r="D367" s="44" t="str">
        <f t="shared" si="14"/>
        <v/>
      </c>
      <c r="E367" s="56"/>
      <c r="F367" s="44"/>
      <c r="G367" s="62" t="str">
        <f t="shared" si="12"/>
        <v/>
      </c>
    </row>
    <row r="368" spans="1:7" ht="14.25" customHeight="1" x14ac:dyDescent="0.2">
      <c r="A368" s="59" t="str">
        <f t="shared" si="11"/>
        <v/>
      </c>
      <c r="B368" s="4"/>
      <c r="C368" s="45" t="str">
        <f t="shared" si="13"/>
        <v/>
      </c>
      <c r="D368" s="44" t="str">
        <f t="shared" si="14"/>
        <v/>
      </c>
      <c r="E368" s="56"/>
      <c r="F368" s="44"/>
      <c r="G368" s="62" t="str">
        <f t="shared" si="12"/>
        <v/>
      </c>
    </row>
    <row r="369" spans="1:7" ht="14.25" customHeight="1" x14ac:dyDescent="0.2">
      <c r="A369" s="59" t="str">
        <f t="shared" si="11"/>
        <v/>
      </c>
      <c r="B369" s="4"/>
      <c r="C369" s="45" t="str">
        <f t="shared" si="13"/>
        <v/>
      </c>
      <c r="D369" s="44" t="str">
        <f t="shared" si="14"/>
        <v/>
      </c>
      <c r="E369" s="56"/>
      <c r="F369" s="44"/>
      <c r="G369" s="62" t="str">
        <f t="shared" si="12"/>
        <v/>
      </c>
    </row>
    <row r="370" spans="1:7" ht="14.25" customHeight="1" x14ac:dyDescent="0.2">
      <c r="A370" s="59" t="str">
        <f t="shared" si="11"/>
        <v/>
      </c>
      <c r="B370" s="4"/>
      <c r="C370" s="45" t="str">
        <f t="shared" si="13"/>
        <v/>
      </c>
      <c r="D370" s="44" t="str">
        <f t="shared" si="14"/>
        <v/>
      </c>
      <c r="E370" s="56"/>
      <c r="F370" s="44"/>
      <c r="G370" s="62" t="str">
        <f t="shared" si="12"/>
        <v/>
      </c>
    </row>
    <row r="371" spans="1:7" ht="14.25" customHeight="1" x14ac:dyDescent="0.2">
      <c r="A371" s="59" t="str">
        <f t="shared" si="11"/>
        <v/>
      </c>
      <c r="B371" s="4"/>
      <c r="C371" s="45" t="str">
        <f t="shared" si="13"/>
        <v/>
      </c>
      <c r="D371" s="44" t="str">
        <f t="shared" si="14"/>
        <v/>
      </c>
      <c r="E371" s="56"/>
      <c r="F371" s="44"/>
      <c r="G371" s="62" t="str">
        <f t="shared" si="12"/>
        <v/>
      </c>
    </row>
    <row r="372" spans="1:7" ht="14.25" customHeight="1" x14ac:dyDescent="0.2">
      <c r="A372" s="59" t="str">
        <f t="shared" si="11"/>
        <v/>
      </c>
      <c r="B372" s="4"/>
      <c r="C372" s="45" t="str">
        <f t="shared" si="13"/>
        <v/>
      </c>
      <c r="D372" s="44" t="str">
        <f t="shared" si="14"/>
        <v/>
      </c>
      <c r="E372" s="56"/>
      <c r="F372" s="44"/>
      <c r="G372" s="62" t="str">
        <f t="shared" si="12"/>
        <v/>
      </c>
    </row>
    <row r="373" spans="1:7" ht="14.25" customHeight="1" x14ac:dyDescent="0.2">
      <c r="A373" s="59" t="str">
        <f t="shared" si="11"/>
        <v/>
      </c>
      <c r="B373" s="4"/>
      <c r="C373" s="45" t="str">
        <f t="shared" si="13"/>
        <v/>
      </c>
      <c r="D373" s="44" t="str">
        <f t="shared" si="14"/>
        <v/>
      </c>
      <c r="E373" s="56"/>
      <c r="F373" s="44"/>
      <c r="G373" s="62" t="str">
        <f t="shared" si="12"/>
        <v/>
      </c>
    </row>
    <row r="374" spans="1:7" ht="14.25" customHeight="1" x14ac:dyDescent="0.2">
      <c r="A374" s="59" t="str">
        <f t="shared" si="11"/>
        <v/>
      </c>
      <c r="B374" s="4"/>
      <c r="C374" s="45" t="str">
        <f t="shared" si="13"/>
        <v/>
      </c>
      <c r="D374" s="44" t="str">
        <f t="shared" si="14"/>
        <v/>
      </c>
      <c r="E374" s="56"/>
      <c r="F374" s="44"/>
      <c r="G374" s="62" t="str">
        <f t="shared" si="12"/>
        <v/>
      </c>
    </row>
    <row r="375" spans="1:7" ht="14.25" customHeight="1" x14ac:dyDescent="0.2">
      <c r="A375" s="59" t="str">
        <f t="shared" si="11"/>
        <v/>
      </c>
      <c r="B375" s="4"/>
      <c r="C375" s="45" t="str">
        <f t="shared" si="13"/>
        <v/>
      </c>
      <c r="D375" s="44" t="str">
        <f t="shared" si="14"/>
        <v/>
      </c>
      <c r="E375" s="56"/>
      <c r="F375" s="44"/>
      <c r="G375" s="62" t="str">
        <f t="shared" si="12"/>
        <v/>
      </c>
    </row>
    <row r="376" spans="1:7" ht="14.25" customHeight="1" x14ac:dyDescent="0.2">
      <c r="A376" s="59" t="str">
        <f t="shared" si="11"/>
        <v/>
      </c>
      <c r="B376" s="4"/>
      <c r="C376" s="45" t="str">
        <f t="shared" si="13"/>
        <v/>
      </c>
      <c r="D376" s="44" t="str">
        <f t="shared" si="14"/>
        <v/>
      </c>
      <c r="E376" s="56"/>
      <c r="F376" s="44"/>
      <c r="G376" s="62" t="str">
        <f t="shared" si="12"/>
        <v/>
      </c>
    </row>
    <row r="377" spans="1:7" ht="14.25" customHeight="1" x14ac:dyDescent="0.2">
      <c r="A377" s="59" t="str">
        <f t="shared" ref="A377:A440" si="15">IF(B377="","",IF(A376=999,1,A376+1))</f>
        <v/>
      </c>
      <c r="B377" s="4"/>
      <c r="C377" s="45" t="str">
        <f t="shared" si="13"/>
        <v/>
      </c>
      <c r="D377" s="44" t="str">
        <f t="shared" si="14"/>
        <v/>
      </c>
      <c r="E377" s="56"/>
      <c r="F377" s="44"/>
      <c r="G377" s="62" t="str">
        <f t="shared" si="12"/>
        <v/>
      </c>
    </row>
    <row r="378" spans="1:7" ht="14.25" customHeight="1" x14ac:dyDescent="0.2">
      <c r="A378" s="59" t="str">
        <f t="shared" si="15"/>
        <v/>
      </c>
      <c r="B378" s="4"/>
      <c r="C378" s="45" t="str">
        <f t="shared" si="13"/>
        <v/>
      </c>
      <c r="D378" s="44" t="str">
        <f t="shared" si="14"/>
        <v/>
      </c>
      <c r="E378" s="56"/>
      <c r="F378" s="44"/>
      <c r="G378" s="62" t="str">
        <f t="shared" si="12"/>
        <v/>
      </c>
    </row>
    <row r="379" spans="1:7" ht="14.25" customHeight="1" x14ac:dyDescent="0.2">
      <c r="A379" s="59" t="str">
        <f t="shared" si="15"/>
        <v/>
      </c>
      <c r="B379" s="4"/>
      <c r="C379" s="45" t="str">
        <f t="shared" si="13"/>
        <v/>
      </c>
      <c r="D379" s="44" t="str">
        <f t="shared" si="14"/>
        <v/>
      </c>
      <c r="E379" s="56"/>
      <c r="F379" s="44"/>
      <c r="G379" s="62" t="str">
        <f t="shared" si="12"/>
        <v/>
      </c>
    </row>
    <row r="380" spans="1:7" ht="14.25" customHeight="1" x14ac:dyDescent="0.2">
      <c r="A380" s="59" t="str">
        <f t="shared" si="15"/>
        <v/>
      </c>
      <c r="B380" s="4"/>
      <c r="C380" s="45" t="str">
        <f t="shared" si="13"/>
        <v/>
      </c>
      <c r="D380" s="44" t="str">
        <f t="shared" si="14"/>
        <v/>
      </c>
      <c r="E380" s="56"/>
      <c r="F380" s="44"/>
      <c r="G380" s="62" t="str">
        <f t="shared" si="12"/>
        <v/>
      </c>
    </row>
    <row r="381" spans="1:7" ht="14.25" customHeight="1" x14ac:dyDescent="0.2">
      <c r="A381" s="59" t="str">
        <f t="shared" si="15"/>
        <v/>
      </c>
      <c r="B381" s="4"/>
      <c r="C381" s="45" t="str">
        <f t="shared" si="13"/>
        <v/>
      </c>
      <c r="D381" s="44" t="str">
        <f t="shared" si="14"/>
        <v/>
      </c>
      <c r="E381" s="56"/>
      <c r="F381" s="44"/>
      <c r="G381" s="62" t="str">
        <f t="shared" si="12"/>
        <v/>
      </c>
    </row>
    <row r="382" spans="1:7" ht="14.25" customHeight="1" x14ac:dyDescent="0.2">
      <c r="A382" s="59" t="str">
        <f t="shared" si="15"/>
        <v/>
      </c>
      <c r="B382" s="4"/>
      <c r="C382" s="45" t="str">
        <f t="shared" si="13"/>
        <v/>
      </c>
      <c r="D382" s="44" t="str">
        <f t="shared" si="14"/>
        <v/>
      </c>
      <c r="E382" s="56"/>
      <c r="F382" s="44"/>
      <c r="G382" s="62" t="str">
        <f t="shared" si="12"/>
        <v/>
      </c>
    </row>
    <row r="383" spans="1:7" ht="14.25" customHeight="1" x14ac:dyDescent="0.2">
      <c r="A383" s="59" t="str">
        <f t="shared" si="15"/>
        <v/>
      </c>
      <c r="B383" s="4"/>
      <c r="C383" s="45" t="str">
        <f t="shared" si="13"/>
        <v/>
      </c>
      <c r="D383" s="44" t="str">
        <f t="shared" si="14"/>
        <v/>
      </c>
      <c r="E383" s="56"/>
      <c r="F383" s="44"/>
      <c r="G383" s="62" t="str">
        <f t="shared" si="12"/>
        <v/>
      </c>
    </row>
    <row r="384" spans="1:7" ht="14.25" customHeight="1" x14ac:dyDescent="0.2">
      <c r="A384" s="59" t="str">
        <f t="shared" si="15"/>
        <v/>
      </c>
      <c r="B384" s="4"/>
      <c r="C384" s="45" t="str">
        <f t="shared" si="13"/>
        <v/>
      </c>
      <c r="D384" s="44" t="str">
        <f t="shared" si="14"/>
        <v/>
      </c>
      <c r="E384" s="56"/>
      <c r="F384" s="44"/>
      <c r="G384" s="62" t="str">
        <f t="shared" si="12"/>
        <v/>
      </c>
    </row>
    <row r="385" spans="1:7" ht="14.25" customHeight="1" x14ac:dyDescent="0.2">
      <c r="A385" s="59" t="str">
        <f t="shared" si="15"/>
        <v/>
      </c>
      <c r="B385" s="4"/>
      <c r="C385" s="45" t="str">
        <f t="shared" si="13"/>
        <v/>
      </c>
      <c r="D385" s="44" t="str">
        <f t="shared" si="14"/>
        <v/>
      </c>
      <c r="E385" s="56"/>
      <c r="F385" s="44"/>
      <c r="G385" s="62" t="str">
        <f t="shared" si="12"/>
        <v/>
      </c>
    </row>
    <row r="386" spans="1:7" ht="14.25" customHeight="1" x14ac:dyDescent="0.2">
      <c r="A386" s="59" t="str">
        <f t="shared" si="15"/>
        <v/>
      </c>
      <c r="B386" s="4"/>
      <c r="C386" s="45" t="str">
        <f t="shared" si="13"/>
        <v/>
      </c>
      <c r="D386" s="44" t="str">
        <f t="shared" si="14"/>
        <v/>
      </c>
      <c r="E386" s="56"/>
      <c r="F386" s="44"/>
      <c r="G386" s="62" t="str">
        <f t="shared" si="12"/>
        <v/>
      </c>
    </row>
    <row r="387" spans="1:7" ht="14.25" customHeight="1" x14ac:dyDescent="0.2">
      <c r="A387" s="59" t="str">
        <f t="shared" si="15"/>
        <v/>
      </c>
      <c r="B387" s="4"/>
      <c r="C387" s="45" t="str">
        <f t="shared" si="13"/>
        <v/>
      </c>
      <c r="D387" s="44" t="str">
        <f t="shared" si="14"/>
        <v/>
      </c>
      <c r="E387" s="56"/>
      <c r="F387" s="44"/>
      <c r="G387" s="62" t="str">
        <f t="shared" si="12"/>
        <v/>
      </c>
    </row>
    <row r="388" spans="1:7" ht="14.25" customHeight="1" x14ac:dyDescent="0.2">
      <c r="A388" s="59" t="str">
        <f t="shared" si="15"/>
        <v/>
      </c>
      <c r="B388" s="4"/>
      <c r="C388" s="45" t="str">
        <f t="shared" si="13"/>
        <v/>
      </c>
      <c r="D388" s="44" t="str">
        <f t="shared" si="14"/>
        <v/>
      </c>
      <c r="E388" s="56"/>
      <c r="F388" s="44"/>
      <c r="G388" s="62" t="str">
        <f t="shared" si="12"/>
        <v/>
      </c>
    </row>
    <row r="389" spans="1:7" ht="14.25" customHeight="1" x14ac:dyDescent="0.2">
      <c r="A389" s="59" t="str">
        <f t="shared" si="15"/>
        <v/>
      </c>
      <c r="B389" s="4"/>
      <c r="C389" s="45" t="str">
        <f t="shared" si="13"/>
        <v/>
      </c>
      <c r="D389" s="44" t="str">
        <f t="shared" si="14"/>
        <v/>
      </c>
      <c r="E389" s="56"/>
      <c r="F389" s="44"/>
      <c r="G389" s="62" t="str">
        <f t="shared" ref="G389:G452" si="16">IF(AND(E389="",F389=""),"",IF(F389="",IF(D389="M",VLOOKUP(E389,J$2:L$21,2,TRUE),VLOOKUP(E389,J$2:L$21,3,TRUE)),IF(D389="M",VLOOKUP(F389,J$24:L$45,2,TRUE),VLOOKUP(F389,J$24:L$45,3,TRUE))))</f>
        <v/>
      </c>
    </row>
    <row r="390" spans="1:7" ht="14.25" customHeight="1" x14ac:dyDescent="0.2">
      <c r="A390" s="59" t="str">
        <f t="shared" si="15"/>
        <v/>
      </c>
      <c r="B390" s="4"/>
      <c r="C390" s="45" t="str">
        <f t="shared" ref="C390:C453" si="17">IF(B390="","",IF(C389="","",C389))</f>
        <v/>
      </c>
      <c r="D390" s="44" t="str">
        <f t="shared" ref="D390:D453" si="18">IF(B390="","",IF(D389="","",D389))</f>
        <v/>
      </c>
      <c r="E390" s="56"/>
      <c r="F390" s="44"/>
      <c r="G390" s="62" t="str">
        <f t="shared" si="16"/>
        <v/>
      </c>
    </row>
    <row r="391" spans="1:7" ht="14.25" customHeight="1" x14ac:dyDescent="0.2">
      <c r="A391" s="59" t="str">
        <f t="shared" si="15"/>
        <v/>
      </c>
      <c r="B391" s="4"/>
      <c r="C391" s="45" t="str">
        <f t="shared" si="17"/>
        <v/>
      </c>
      <c r="D391" s="44" t="str">
        <f t="shared" si="18"/>
        <v/>
      </c>
      <c r="E391" s="56"/>
      <c r="F391" s="44"/>
      <c r="G391" s="62" t="str">
        <f t="shared" si="16"/>
        <v/>
      </c>
    </row>
    <row r="392" spans="1:7" ht="14.25" customHeight="1" x14ac:dyDescent="0.2">
      <c r="A392" s="59" t="str">
        <f t="shared" si="15"/>
        <v/>
      </c>
      <c r="B392" s="4"/>
      <c r="C392" s="45" t="str">
        <f t="shared" si="17"/>
        <v/>
      </c>
      <c r="D392" s="44" t="str">
        <f t="shared" si="18"/>
        <v/>
      </c>
      <c r="E392" s="56"/>
      <c r="F392" s="44"/>
      <c r="G392" s="62" t="str">
        <f t="shared" si="16"/>
        <v/>
      </c>
    </row>
    <row r="393" spans="1:7" ht="14.25" customHeight="1" x14ac:dyDescent="0.2">
      <c r="A393" s="59" t="str">
        <f t="shared" si="15"/>
        <v/>
      </c>
      <c r="B393" s="4"/>
      <c r="C393" s="45" t="str">
        <f t="shared" si="17"/>
        <v/>
      </c>
      <c r="D393" s="44" t="str">
        <f t="shared" si="18"/>
        <v/>
      </c>
      <c r="E393" s="56"/>
      <c r="F393" s="44"/>
      <c r="G393" s="62" t="str">
        <f t="shared" si="16"/>
        <v/>
      </c>
    </row>
    <row r="394" spans="1:7" ht="14.25" customHeight="1" x14ac:dyDescent="0.2">
      <c r="A394" s="59" t="str">
        <f t="shared" si="15"/>
        <v/>
      </c>
      <c r="B394" s="4"/>
      <c r="C394" s="45" t="str">
        <f t="shared" si="17"/>
        <v/>
      </c>
      <c r="D394" s="44" t="str">
        <f t="shared" si="18"/>
        <v/>
      </c>
      <c r="E394" s="56"/>
      <c r="F394" s="44"/>
      <c r="G394" s="62" t="str">
        <f t="shared" si="16"/>
        <v/>
      </c>
    </row>
    <row r="395" spans="1:7" ht="14.25" customHeight="1" x14ac:dyDescent="0.2">
      <c r="A395" s="59" t="str">
        <f t="shared" si="15"/>
        <v/>
      </c>
      <c r="B395" s="4"/>
      <c r="C395" s="45" t="str">
        <f t="shared" si="17"/>
        <v/>
      </c>
      <c r="D395" s="44" t="str">
        <f t="shared" si="18"/>
        <v/>
      </c>
      <c r="E395" s="56"/>
      <c r="F395" s="44"/>
      <c r="G395" s="62" t="str">
        <f t="shared" si="16"/>
        <v/>
      </c>
    </row>
    <row r="396" spans="1:7" ht="14.25" customHeight="1" x14ac:dyDescent="0.2">
      <c r="A396" s="59" t="str">
        <f t="shared" si="15"/>
        <v/>
      </c>
      <c r="B396" s="4"/>
      <c r="C396" s="45" t="str">
        <f t="shared" si="17"/>
        <v/>
      </c>
      <c r="D396" s="44" t="str">
        <f t="shared" si="18"/>
        <v/>
      </c>
      <c r="E396" s="56"/>
      <c r="F396" s="44"/>
      <c r="G396" s="62" t="str">
        <f t="shared" si="16"/>
        <v/>
      </c>
    </row>
    <row r="397" spans="1:7" ht="14.25" customHeight="1" x14ac:dyDescent="0.2">
      <c r="A397" s="59" t="str">
        <f t="shared" si="15"/>
        <v/>
      </c>
      <c r="B397" s="4"/>
      <c r="C397" s="45" t="str">
        <f t="shared" si="17"/>
        <v/>
      </c>
      <c r="D397" s="44" t="str">
        <f t="shared" si="18"/>
        <v/>
      </c>
      <c r="E397" s="56"/>
      <c r="F397" s="44"/>
      <c r="G397" s="62" t="str">
        <f t="shared" si="16"/>
        <v/>
      </c>
    </row>
    <row r="398" spans="1:7" ht="14.25" customHeight="1" x14ac:dyDescent="0.2">
      <c r="A398" s="59" t="str">
        <f t="shared" si="15"/>
        <v/>
      </c>
      <c r="B398" s="4"/>
      <c r="C398" s="45" t="str">
        <f t="shared" si="17"/>
        <v/>
      </c>
      <c r="D398" s="44" t="str">
        <f t="shared" si="18"/>
        <v/>
      </c>
      <c r="E398" s="56"/>
      <c r="F398" s="44"/>
      <c r="G398" s="62" t="str">
        <f t="shared" si="16"/>
        <v/>
      </c>
    </row>
    <row r="399" spans="1:7" ht="14.25" customHeight="1" x14ac:dyDescent="0.2">
      <c r="A399" s="59" t="str">
        <f t="shared" si="15"/>
        <v/>
      </c>
      <c r="B399" s="4"/>
      <c r="C399" s="45" t="str">
        <f t="shared" si="17"/>
        <v/>
      </c>
      <c r="D399" s="44" t="str">
        <f t="shared" si="18"/>
        <v/>
      </c>
      <c r="E399" s="56"/>
      <c r="F399" s="44"/>
      <c r="G399" s="62" t="str">
        <f t="shared" si="16"/>
        <v/>
      </c>
    </row>
    <row r="400" spans="1:7" ht="14.25" customHeight="1" x14ac:dyDescent="0.2">
      <c r="A400" s="59" t="str">
        <f t="shared" si="15"/>
        <v/>
      </c>
      <c r="B400" s="4"/>
      <c r="C400" s="45" t="str">
        <f t="shared" si="17"/>
        <v/>
      </c>
      <c r="D400" s="44" t="str">
        <f t="shared" si="18"/>
        <v/>
      </c>
      <c r="E400" s="56"/>
      <c r="F400" s="44"/>
      <c r="G400" s="62" t="str">
        <f t="shared" si="16"/>
        <v/>
      </c>
    </row>
    <row r="401" spans="1:7" ht="14.25" customHeight="1" x14ac:dyDescent="0.2">
      <c r="A401" s="59" t="str">
        <f t="shared" si="15"/>
        <v/>
      </c>
      <c r="B401" s="4"/>
      <c r="C401" s="45" t="str">
        <f t="shared" si="17"/>
        <v/>
      </c>
      <c r="D401" s="44" t="str">
        <f t="shared" si="18"/>
        <v/>
      </c>
      <c r="E401" s="56"/>
      <c r="F401" s="44"/>
      <c r="G401" s="62" t="str">
        <f t="shared" si="16"/>
        <v/>
      </c>
    </row>
    <row r="402" spans="1:7" ht="14.25" customHeight="1" x14ac:dyDescent="0.2">
      <c r="A402" s="59" t="str">
        <f t="shared" si="15"/>
        <v/>
      </c>
      <c r="B402" s="4"/>
      <c r="C402" s="45" t="str">
        <f t="shared" si="17"/>
        <v/>
      </c>
      <c r="D402" s="44" t="str">
        <f t="shared" si="18"/>
        <v/>
      </c>
      <c r="E402" s="56"/>
      <c r="F402" s="44"/>
      <c r="G402" s="62" t="str">
        <f t="shared" si="16"/>
        <v/>
      </c>
    </row>
    <row r="403" spans="1:7" ht="14.25" customHeight="1" x14ac:dyDescent="0.2">
      <c r="A403" s="59" t="str">
        <f t="shared" si="15"/>
        <v/>
      </c>
      <c r="B403" s="4"/>
      <c r="C403" s="45" t="str">
        <f t="shared" si="17"/>
        <v/>
      </c>
      <c r="D403" s="44" t="str">
        <f t="shared" si="18"/>
        <v/>
      </c>
      <c r="E403" s="56"/>
      <c r="F403" s="44"/>
      <c r="G403" s="62" t="str">
        <f t="shared" si="16"/>
        <v/>
      </c>
    </row>
    <row r="404" spans="1:7" ht="14.25" customHeight="1" x14ac:dyDescent="0.2">
      <c r="A404" s="59" t="str">
        <f t="shared" si="15"/>
        <v/>
      </c>
      <c r="B404" s="4"/>
      <c r="C404" s="45" t="str">
        <f t="shared" si="17"/>
        <v/>
      </c>
      <c r="D404" s="44" t="str">
        <f t="shared" si="18"/>
        <v/>
      </c>
      <c r="E404" s="56"/>
      <c r="F404" s="44"/>
      <c r="G404" s="62" t="str">
        <f t="shared" si="16"/>
        <v/>
      </c>
    </row>
    <row r="405" spans="1:7" ht="14.25" customHeight="1" x14ac:dyDescent="0.2">
      <c r="A405" s="59" t="str">
        <f t="shared" si="15"/>
        <v/>
      </c>
      <c r="B405" s="4"/>
      <c r="C405" s="45" t="str">
        <f t="shared" si="17"/>
        <v/>
      </c>
      <c r="D405" s="44" t="str">
        <f t="shared" si="18"/>
        <v/>
      </c>
      <c r="E405" s="56"/>
      <c r="F405" s="44"/>
      <c r="G405" s="62" t="str">
        <f t="shared" si="16"/>
        <v/>
      </c>
    </row>
    <row r="406" spans="1:7" ht="14.25" customHeight="1" x14ac:dyDescent="0.2">
      <c r="A406" s="59" t="str">
        <f t="shared" si="15"/>
        <v/>
      </c>
      <c r="B406" s="4"/>
      <c r="C406" s="45" t="str">
        <f t="shared" si="17"/>
        <v/>
      </c>
      <c r="D406" s="44" t="str">
        <f t="shared" si="18"/>
        <v/>
      </c>
      <c r="E406" s="56"/>
      <c r="F406" s="44"/>
      <c r="G406" s="62" t="str">
        <f t="shared" si="16"/>
        <v/>
      </c>
    </row>
    <row r="407" spans="1:7" ht="14.25" customHeight="1" x14ac:dyDescent="0.2">
      <c r="A407" s="59" t="str">
        <f t="shared" si="15"/>
        <v/>
      </c>
      <c r="B407" s="4"/>
      <c r="C407" s="45" t="str">
        <f t="shared" si="17"/>
        <v/>
      </c>
      <c r="D407" s="44" t="str">
        <f t="shared" si="18"/>
        <v/>
      </c>
      <c r="E407" s="56"/>
      <c r="F407" s="44"/>
      <c r="G407" s="62" t="str">
        <f t="shared" si="16"/>
        <v/>
      </c>
    </row>
    <row r="408" spans="1:7" ht="14.25" customHeight="1" x14ac:dyDescent="0.2">
      <c r="A408" s="59" t="str">
        <f t="shared" si="15"/>
        <v/>
      </c>
      <c r="B408" s="4"/>
      <c r="C408" s="45" t="str">
        <f t="shared" si="17"/>
        <v/>
      </c>
      <c r="D408" s="44" t="str">
        <f t="shared" si="18"/>
        <v/>
      </c>
      <c r="E408" s="56"/>
      <c r="F408" s="44"/>
      <c r="G408" s="62" t="str">
        <f t="shared" si="16"/>
        <v/>
      </c>
    </row>
    <row r="409" spans="1:7" ht="14.25" customHeight="1" x14ac:dyDescent="0.2">
      <c r="A409" s="59" t="str">
        <f t="shared" si="15"/>
        <v/>
      </c>
      <c r="B409" s="4"/>
      <c r="C409" s="45" t="str">
        <f t="shared" si="17"/>
        <v/>
      </c>
      <c r="D409" s="44" t="str">
        <f t="shared" si="18"/>
        <v/>
      </c>
      <c r="E409" s="56"/>
      <c r="F409" s="44"/>
      <c r="G409" s="62" t="str">
        <f t="shared" si="16"/>
        <v/>
      </c>
    </row>
    <row r="410" spans="1:7" ht="14.25" customHeight="1" x14ac:dyDescent="0.2">
      <c r="A410" s="59" t="str">
        <f t="shared" si="15"/>
        <v/>
      </c>
      <c r="B410" s="4"/>
      <c r="C410" s="45" t="str">
        <f t="shared" si="17"/>
        <v/>
      </c>
      <c r="D410" s="44" t="str">
        <f t="shared" si="18"/>
        <v/>
      </c>
      <c r="E410" s="56"/>
      <c r="F410" s="44"/>
      <c r="G410" s="62" t="str">
        <f t="shared" si="16"/>
        <v/>
      </c>
    </row>
    <row r="411" spans="1:7" ht="14.25" customHeight="1" x14ac:dyDescent="0.2">
      <c r="A411" s="59" t="str">
        <f t="shared" si="15"/>
        <v/>
      </c>
      <c r="B411" s="4"/>
      <c r="C411" s="45" t="str">
        <f t="shared" si="17"/>
        <v/>
      </c>
      <c r="D411" s="44" t="str">
        <f t="shared" si="18"/>
        <v/>
      </c>
      <c r="E411" s="56"/>
      <c r="F411" s="44"/>
      <c r="G411" s="62" t="str">
        <f t="shared" si="16"/>
        <v/>
      </c>
    </row>
    <row r="412" spans="1:7" ht="14.25" customHeight="1" x14ac:dyDescent="0.2">
      <c r="A412" s="59" t="str">
        <f t="shared" si="15"/>
        <v/>
      </c>
      <c r="B412" s="4"/>
      <c r="C412" s="45" t="str">
        <f t="shared" si="17"/>
        <v/>
      </c>
      <c r="D412" s="44" t="str">
        <f t="shared" si="18"/>
        <v/>
      </c>
      <c r="E412" s="56"/>
      <c r="F412" s="44"/>
      <c r="G412" s="62" t="str">
        <f t="shared" si="16"/>
        <v/>
      </c>
    </row>
    <row r="413" spans="1:7" ht="14.25" customHeight="1" x14ac:dyDescent="0.2">
      <c r="A413" s="59" t="str">
        <f t="shared" si="15"/>
        <v/>
      </c>
      <c r="B413" s="4"/>
      <c r="C413" s="45" t="str">
        <f t="shared" si="17"/>
        <v/>
      </c>
      <c r="D413" s="44" t="str">
        <f t="shared" si="18"/>
        <v/>
      </c>
      <c r="E413" s="56"/>
      <c r="F413" s="44"/>
      <c r="G413" s="62" t="str">
        <f t="shared" si="16"/>
        <v/>
      </c>
    </row>
    <row r="414" spans="1:7" ht="14.25" customHeight="1" x14ac:dyDescent="0.2">
      <c r="A414" s="59" t="str">
        <f t="shared" si="15"/>
        <v/>
      </c>
      <c r="B414" s="4"/>
      <c r="C414" s="45" t="str">
        <f t="shared" si="17"/>
        <v/>
      </c>
      <c r="D414" s="44" t="str">
        <f t="shared" si="18"/>
        <v/>
      </c>
      <c r="E414" s="56"/>
      <c r="F414" s="44"/>
      <c r="G414" s="62" t="str">
        <f t="shared" si="16"/>
        <v/>
      </c>
    </row>
    <row r="415" spans="1:7" ht="14.25" customHeight="1" x14ac:dyDescent="0.2">
      <c r="A415" s="59" t="str">
        <f t="shared" si="15"/>
        <v/>
      </c>
      <c r="B415" s="4"/>
      <c r="C415" s="45" t="str">
        <f t="shared" si="17"/>
        <v/>
      </c>
      <c r="D415" s="44" t="str">
        <f t="shared" si="18"/>
        <v/>
      </c>
      <c r="E415" s="56"/>
      <c r="F415" s="44"/>
      <c r="G415" s="62" t="str">
        <f t="shared" si="16"/>
        <v/>
      </c>
    </row>
    <row r="416" spans="1:7" ht="14.25" customHeight="1" x14ac:dyDescent="0.2">
      <c r="A416" s="59" t="str">
        <f t="shared" si="15"/>
        <v/>
      </c>
      <c r="B416" s="4"/>
      <c r="C416" s="45" t="str">
        <f t="shared" si="17"/>
        <v/>
      </c>
      <c r="D416" s="44" t="str">
        <f t="shared" si="18"/>
        <v/>
      </c>
      <c r="E416" s="56"/>
      <c r="F416" s="44"/>
      <c r="G416" s="62" t="str">
        <f t="shared" si="16"/>
        <v/>
      </c>
    </row>
    <row r="417" spans="1:7" ht="14.25" customHeight="1" x14ac:dyDescent="0.2">
      <c r="A417" s="59" t="str">
        <f t="shared" si="15"/>
        <v/>
      </c>
      <c r="B417" s="4"/>
      <c r="C417" s="45" t="str">
        <f t="shared" si="17"/>
        <v/>
      </c>
      <c r="D417" s="44" t="str">
        <f t="shared" si="18"/>
        <v/>
      </c>
      <c r="E417" s="56"/>
      <c r="F417" s="44"/>
      <c r="G417" s="62" t="str">
        <f t="shared" si="16"/>
        <v/>
      </c>
    </row>
    <row r="418" spans="1:7" ht="14.25" customHeight="1" x14ac:dyDescent="0.2">
      <c r="A418" s="59" t="str">
        <f t="shared" si="15"/>
        <v/>
      </c>
      <c r="B418" s="4"/>
      <c r="C418" s="45" t="str">
        <f t="shared" si="17"/>
        <v/>
      </c>
      <c r="D418" s="44" t="str">
        <f t="shared" si="18"/>
        <v/>
      </c>
      <c r="E418" s="56"/>
      <c r="F418" s="44"/>
      <c r="G418" s="62" t="str">
        <f t="shared" si="16"/>
        <v/>
      </c>
    </row>
    <row r="419" spans="1:7" ht="14.25" customHeight="1" x14ac:dyDescent="0.2">
      <c r="A419" s="59" t="str">
        <f t="shared" si="15"/>
        <v/>
      </c>
      <c r="B419" s="4"/>
      <c r="C419" s="45" t="str">
        <f t="shared" si="17"/>
        <v/>
      </c>
      <c r="D419" s="44" t="str">
        <f t="shared" si="18"/>
        <v/>
      </c>
      <c r="E419" s="56"/>
      <c r="F419" s="44"/>
      <c r="G419" s="62" t="str">
        <f t="shared" si="16"/>
        <v/>
      </c>
    </row>
    <row r="420" spans="1:7" ht="14.25" customHeight="1" x14ac:dyDescent="0.2">
      <c r="A420" s="59" t="str">
        <f t="shared" si="15"/>
        <v/>
      </c>
      <c r="B420" s="4"/>
      <c r="C420" s="45" t="str">
        <f t="shared" si="17"/>
        <v/>
      </c>
      <c r="D420" s="44" t="str">
        <f t="shared" si="18"/>
        <v/>
      </c>
      <c r="E420" s="56"/>
      <c r="F420" s="44"/>
      <c r="G420" s="62" t="str">
        <f t="shared" si="16"/>
        <v/>
      </c>
    </row>
    <row r="421" spans="1:7" ht="14.25" customHeight="1" x14ac:dyDescent="0.2">
      <c r="A421" s="59" t="str">
        <f t="shared" si="15"/>
        <v/>
      </c>
      <c r="B421" s="4"/>
      <c r="C421" s="45" t="str">
        <f t="shared" si="17"/>
        <v/>
      </c>
      <c r="D421" s="44" t="str">
        <f t="shared" si="18"/>
        <v/>
      </c>
      <c r="E421" s="56"/>
      <c r="F421" s="44"/>
      <c r="G421" s="62" t="str">
        <f t="shared" si="16"/>
        <v/>
      </c>
    </row>
    <row r="422" spans="1:7" ht="14.25" customHeight="1" x14ac:dyDescent="0.2">
      <c r="A422" s="59" t="str">
        <f t="shared" si="15"/>
        <v/>
      </c>
      <c r="B422" s="4"/>
      <c r="C422" s="45" t="str">
        <f t="shared" si="17"/>
        <v/>
      </c>
      <c r="D422" s="44" t="str">
        <f t="shared" si="18"/>
        <v/>
      </c>
      <c r="E422" s="56"/>
      <c r="F422" s="44"/>
      <c r="G422" s="62" t="str">
        <f t="shared" si="16"/>
        <v/>
      </c>
    </row>
    <row r="423" spans="1:7" ht="14.25" customHeight="1" x14ac:dyDescent="0.2">
      <c r="A423" s="59" t="str">
        <f t="shared" si="15"/>
        <v/>
      </c>
      <c r="B423" s="4"/>
      <c r="C423" s="45" t="str">
        <f t="shared" si="17"/>
        <v/>
      </c>
      <c r="D423" s="44" t="str">
        <f t="shared" si="18"/>
        <v/>
      </c>
      <c r="E423" s="56"/>
      <c r="F423" s="44"/>
      <c r="G423" s="62" t="str">
        <f t="shared" si="16"/>
        <v/>
      </c>
    </row>
    <row r="424" spans="1:7" ht="14.25" customHeight="1" x14ac:dyDescent="0.2">
      <c r="A424" s="59" t="str">
        <f t="shared" si="15"/>
        <v/>
      </c>
      <c r="B424" s="4"/>
      <c r="C424" s="45" t="str">
        <f t="shared" si="17"/>
        <v/>
      </c>
      <c r="D424" s="44" t="str">
        <f t="shared" si="18"/>
        <v/>
      </c>
      <c r="E424" s="56"/>
      <c r="F424" s="44"/>
      <c r="G424" s="62" t="str">
        <f t="shared" si="16"/>
        <v/>
      </c>
    </row>
    <row r="425" spans="1:7" ht="14.25" customHeight="1" x14ac:dyDescent="0.2">
      <c r="A425" s="59" t="str">
        <f t="shared" si="15"/>
        <v/>
      </c>
      <c r="B425" s="4"/>
      <c r="C425" s="45" t="str">
        <f t="shared" si="17"/>
        <v/>
      </c>
      <c r="D425" s="44" t="str">
        <f t="shared" si="18"/>
        <v/>
      </c>
      <c r="E425" s="56"/>
      <c r="F425" s="44"/>
      <c r="G425" s="62" t="str">
        <f t="shared" si="16"/>
        <v/>
      </c>
    </row>
    <row r="426" spans="1:7" ht="14.25" customHeight="1" x14ac:dyDescent="0.2">
      <c r="A426" s="59" t="str">
        <f t="shared" si="15"/>
        <v/>
      </c>
      <c r="B426" s="4"/>
      <c r="C426" s="45" t="str">
        <f t="shared" si="17"/>
        <v/>
      </c>
      <c r="D426" s="44" t="str">
        <f t="shared" si="18"/>
        <v/>
      </c>
      <c r="E426" s="56"/>
      <c r="F426" s="44"/>
      <c r="G426" s="62" t="str">
        <f t="shared" si="16"/>
        <v/>
      </c>
    </row>
    <row r="427" spans="1:7" ht="14.25" customHeight="1" x14ac:dyDescent="0.2">
      <c r="A427" s="59" t="str">
        <f t="shared" si="15"/>
        <v/>
      </c>
      <c r="B427" s="4"/>
      <c r="C427" s="45" t="str">
        <f t="shared" si="17"/>
        <v/>
      </c>
      <c r="D427" s="44" t="str">
        <f t="shared" si="18"/>
        <v/>
      </c>
      <c r="E427" s="56"/>
      <c r="F427" s="44"/>
      <c r="G427" s="62" t="str">
        <f t="shared" si="16"/>
        <v/>
      </c>
    </row>
    <row r="428" spans="1:7" ht="14.25" customHeight="1" x14ac:dyDescent="0.2">
      <c r="A428" s="59" t="str">
        <f t="shared" si="15"/>
        <v/>
      </c>
      <c r="B428" s="4"/>
      <c r="C428" s="45" t="str">
        <f t="shared" si="17"/>
        <v/>
      </c>
      <c r="D428" s="44" t="str">
        <f t="shared" si="18"/>
        <v/>
      </c>
      <c r="E428" s="56"/>
      <c r="F428" s="44"/>
      <c r="G428" s="62" t="str">
        <f t="shared" si="16"/>
        <v/>
      </c>
    </row>
    <row r="429" spans="1:7" ht="14.25" customHeight="1" x14ac:dyDescent="0.2">
      <c r="A429" s="59" t="str">
        <f t="shared" si="15"/>
        <v/>
      </c>
      <c r="B429" s="4"/>
      <c r="C429" s="45" t="str">
        <f t="shared" si="17"/>
        <v/>
      </c>
      <c r="D429" s="44" t="str">
        <f t="shared" si="18"/>
        <v/>
      </c>
      <c r="E429" s="56"/>
      <c r="F429" s="44"/>
      <c r="G429" s="62" t="str">
        <f t="shared" si="16"/>
        <v/>
      </c>
    </row>
    <row r="430" spans="1:7" ht="14.25" customHeight="1" x14ac:dyDescent="0.2">
      <c r="A430" s="59" t="str">
        <f t="shared" si="15"/>
        <v/>
      </c>
      <c r="B430" s="4"/>
      <c r="C430" s="45" t="str">
        <f t="shared" si="17"/>
        <v/>
      </c>
      <c r="D430" s="44" t="str">
        <f t="shared" si="18"/>
        <v/>
      </c>
      <c r="E430" s="56"/>
      <c r="F430" s="44"/>
      <c r="G430" s="62" t="str">
        <f t="shared" si="16"/>
        <v/>
      </c>
    </row>
    <row r="431" spans="1:7" ht="14.25" customHeight="1" x14ac:dyDescent="0.2">
      <c r="A431" s="59" t="str">
        <f t="shared" si="15"/>
        <v/>
      </c>
      <c r="B431" s="4"/>
      <c r="C431" s="45" t="str">
        <f t="shared" si="17"/>
        <v/>
      </c>
      <c r="D431" s="44" t="str">
        <f t="shared" si="18"/>
        <v/>
      </c>
      <c r="E431" s="56"/>
      <c r="F431" s="44"/>
      <c r="G431" s="62" t="str">
        <f t="shared" si="16"/>
        <v/>
      </c>
    </row>
    <row r="432" spans="1:7" ht="14.25" customHeight="1" x14ac:dyDescent="0.2">
      <c r="A432" s="59" t="str">
        <f t="shared" si="15"/>
        <v/>
      </c>
      <c r="B432" s="4"/>
      <c r="C432" s="45" t="str">
        <f t="shared" si="17"/>
        <v/>
      </c>
      <c r="D432" s="44" t="str">
        <f t="shared" si="18"/>
        <v/>
      </c>
      <c r="E432" s="56"/>
      <c r="F432" s="44"/>
      <c r="G432" s="62" t="str">
        <f t="shared" si="16"/>
        <v/>
      </c>
    </row>
    <row r="433" spans="1:7" ht="14.25" customHeight="1" x14ac:dyDescent="0.2">
      <c r="A433" s="59" t="str">
        <f t="shared" si="15"/>
        <v/>
      </c>
      <c r="B433" s="4"/>
      <c r="C433" s="45" t="str">
        <f t="shared" si="17"/>
        <v/>
      </c>
      <c r="D433" s="44" t="str">
        <f t="shared" si="18"/>
        <v/>
      </c>
      <c r="E433" s="56"/>
      <c r="F433" s="44"/>
      <c r="G433" s="62" t="str">
        <f t="shared" si="16"/>
        <v/>
      </c>
    </row>
    <row r="434" spans="1:7" ht="14.25" customHeight="1" x14ac:dyDescent="0.2">
      <c r="A434" s="59" t="str">
        <f t="shared" si="15"/>
        <v/>
      </c>
      <c r="B434" s="4"/>
      <c r="C434" s="45" t="str">
        <f t="shared" si="17"/>
        <v/>
      </c>
      <c r="D434" s="44" t="str">
        <f t="shared" si="18"/>
        <v/>
      </c>
      <c r="E434" s="56"/>
      <c r="F434" s="44"/>
      <c r="G434" s="62" t="str">
        <f t="shared" si="16"/>
        <v/>
      </c>
    </row>
    <row r="435" spans="1:7" ht="14.25" customHeight="1" x14ac:dyDescent="0.2">
      <c r="A435" s="59" t="str">
        <f t="shared" si="15"/>
        <v/>
      </c>
      <c r="B435" s="4"/>
      <c r="C435" s="45" t="str">
        <f t="shared" si="17"/>
        <v/>
      </c>
      <c r="D435" s="44" t="str">
        <f t="shared" si="18"/>
        <v/>
      </c>
      <c r="E435" s="56"/>
      <c r="F435" s="44"/>
      <c r="G435" s="62" t="str">
        <f t="shared" si="16"/>
        <v/>
      </c>
    </row>
    <row r="436" spans="1:7" ht="14.25" customHeight="1" x14ac:dyDescent="0.2">
      <c r="A436" s="59" t="str">
        <f t="shared" si="15"/>
        <v/>
      </c>
      <c r="B436" s="4"/>
      <c r="C436" s="45" t="str">
        <f t="shared" si="17"/>
        <v/>
      </c>
      <c r="D436" s="44" t="str">
        <f t="shared" si="18"/>
        <v/>
      </c>
      <c r="E436" s="56"/>
      <c r="F436" s="44"/>
      <c r="G436" s="62" t="str">
        <f t="shared" si="16"/>
        <v/>
      </c>
    </row>
    <row r="437" spans="1:7" ht="14.25" customHeight="1" x14ac:dyDescent="0.2">
      <c r="A437" s="59" t="str">
        <f t="shared" si="15"/>
        <v/>
      </c>
      <c r="B437" s="4"/>
      <c r="C437" s="45" t="str">
        <f t="shared" si="17"/>
        <v/>
      </c>
      <c r="D437" s="44" t="str">
        <f t="shared" si="18"/>
        <v/>
      </c>
      <c r="E437" s="56"/>
      <c r="F437" s="44"/>
      <c r="G437" s="62" t="str">
        <f t="shared" si="16"/>
        <v/>
      </c>
    </row>
    <row r="438" spans="1:7" ht="14.25" customHeight="1" x14ac:dyDescent="0.2">
      <c r="A438" s="59" t="str">
        <f t="shared" si="15"/>
        <v/>
      </c>
      <c r="B438" s="4"/>
      <c r="C438" s="45" t="str">
        <f t="shared" si="17"/>
        <v/>
      </c>
      <c r="D438" s="44" t="str">
        <f t="shared" si="18"/>
        <v/>
      </c>
      <c r="E438" s="56"/>
      <c r="F438" s="44"/>
      <c r="G438" s="62" t="str">
        <f t="shared" si="16"/>
        <v/>
      </c>
    </row>
    <row r="439" spans="1:7" ht="14.25" customHeight="1" x14ac:dyDescent="0.2">
      <c r="A439" s="59" t="str">
        <f t="shared" si="15"/>
        <v/>
      </c>
      <c r="B439" s="4"/>
      <c r="C439" s="45" t="str">
        <f t="shared" si="17"/>
        <v/>
      </c>
      <c r="D439" s="44" t="str">
        <f t="shared" si="18"/>
        <v/>
      </c>
      <c r="E439" s="56"/>
      <c r="F439" s="44"/>
      <c r="G439" s="62" t="str">
        <f t="shared" si="16"/>
        <v/>
      </c>
    </row>
    <row r="440" spans="1:7" ht="14.25" customHeight="1" x14ac:dyDescent="0.2">
      <c r="A440" s="59" t="str">
        <f t="shared" si="15"/>
        <v/>
      </c>
      <c r="B440" s="4"/>
      <c r="C440" s="45" t="str">
        <f t="shared" si="17"/>
        <v/>
      </c>
      <c r="D440" s="44" t="str">
        <f t="shared" si="18"/>
        <v/>
      </c>
      <c r="E440" s="56"/>
      <c r="F440" s="44"/>
      <c r="G440" s="62" t="str">
        <f t="shared" si="16"/>
        <v/>
      </c>
    </row>
    <row r="441" spans="1:7" ht="14.25" customHeight="1" x14ac:dyDescent="0.2">
      <c r="A441" s="59" t="str">
        <f t="shared" ref="A441:A503" si="19">IF(B441="","",IF(A440=999,1,A440+1))</f>
        <v/>
      </c>
      <c r="B441" s="4"/>
      <c r="C441" s="45" t="str">
        <f t="shared" si="17"/>
        <v/>
      </c>
      <c r="D441" s="44" t="str">
        <f t="shared" si="18"/>
        <v/>
      </c>
      <c r="E441" s="56"/>
      <c r="F441" s="44"/>
      <c r="G441" s="62" t="str">
        <f t="shared" si="16"/>
        <v/>
      </c>
    </row>
    <row r="442" spans="1:7" ht="14.25" customHeight="1" x14ac:dyDescent="0.2">
      <c r="A442" s="59" t="str">
        <f t="shared" si="19"/>
        <v/>
      </c>
      <c r="B442" s="4"/>
      <c r="C442" s="45" t="str">
        <f t="shared" si="17"/>
        <v/>
      </c>
      <c r="D442" s="44" t="str">
        <f t="shared" si="18"/>
        <v/>
      </c>
      <c r="E442" s="56"/>
      <c r="F442" s="44"/>
      <c r="G442" s="62" t="str">
        <f t="shared" si="16"/>
        <v/>
      </c>
    </row>
    <row r="443" spans="1:7" ht="14.25" customHeight="1" x14ac:dyDescent="0.2">
      <c r="A443" s="59" t="str">
        <f t="shared" si="19"/>
        <v/>
      </c>
      <c r="B443" s="4"/>
      <c r="C443" s="45" t="str">
        <f t="shared" si="17"/>
        <v/>
      </c>
      <c r="D443" s="44" t="str">
        <f t="shared" si="18"/>
        <v/>
      </c>
      <c r="E443" s="56"/>
      <c r="F443" s="44"/>
      <c r="G443" s="62" t="str">
        <f t="shared" si="16"/>
        <v/>
      </c>
    </row>
    <row r="444" spans="1:7" ht="14.25" customHeight="1" x14ac:dyDescent="0.2">
      <c r="A444" s="59" t="str">
        <f t="shared" si="19"/>
        <v/>
      </c>
      <c r="B444" s="4"/>
      <c r="C444" s="45" t="str">
        <f t="shared" si="17"/>
        <v/>
      </c>
      <c r="D444" s="44" t="str">
        <f t="shared" si="18"/>
        <v/>
      </c>
      <c r="E444" s="56"/>
      <c r="F444" s="44"/>
      <c r="G444" s="62" t="str">
        <f t="shared" si="16"/>
        <v/>
      </c>
    </row>
    <row r="445" spans="1:7" ht="14.25" customHeight="1" x14ac:dyDescent="0.2">
      <c r="A445" s="59" t="str">
        <f t="shared" si="19"/>
        <v/>
      </c>
      <c r="B445" s="4"/>
      <c r="C445" s="45" t="str">
        <f t="shared" si="17"/>
        <v/>
      </c>
      <c r="D445" s="44" t="str">
        <f t="shared" si="18"/>
        <v/>
      </c>
      <c r="E445" s="56"/>
      <c r="F445" s="44"/>
      <c r="G445" s="62" t="str">
        <f t="shared" si="16"/>
        <v/>
      </c>
    </row>
    <row r="446" spans="1:7" ht="14.25" customHeight="1" x14ac:dyDescent="0.2">
      <c r="A446" s="59" t="str">
        <f t="shared" si="19"/>
        <v/>
      </c>
      <c r="B446" s="4"/>
      <c r="C446" s="45" t="str">
        <f t="shared" si="17"/>
        <v/>
      </c>
      <c r="D446" s="44" t="str">
        <f t="shared" si="18"/>
        <v/>
      </c>
      <c r="E446" s="56"/>
      <c r="F446" s="44"/>
      <c r="G446" s="62" t="str">
        <f t="shared" si="16"/>
        <v/>
      </c>
    </row>
    <row r="447" spans="1:7" ht="14.25" customHeight="1" x14ac:dyDescent="0.2">
      <c r="A447" s="59" t="str">
        <f t="shared" si="19"/>
        <v/>
      </c>
      <c r="B447" s="4"/>
      <c r="C447" s="45" t="str">
        <f t="shared" si="17"/>
        <v/>
      </c>
      <c r="D447" s="44" t="str">
        <f t="shared" si="18"/>
        <v/>
      </c>
      <c r="E447" s="56"/>
      <c r="F447" s="44"/>
      <c r="G447" s="62" t="str">
        <f t="shared" si="16"/>
        <v/>
      </c>
    </row>
    <row r="448" spans="1:7" ht="14.25" customHeight="1" x14ac:dyDescent="0.2">
      <c r="A448" s="59" t="str">
        <f t="shared" si="19"/>
        <v/>
      </c>
      <c r="B448" s="4"/>
      <c r="C448" s="45" t="str">
        <f t="shared" si="17"/>
        <v/>
      </c>
      <c r="D448" s="44" t="str">
        <f t="shared" si="18"/>
        <v/>
      </c>
      <c r="E448" s="56"/>
      <c r="F448" s="44"/>
      <c r="G448" s="62" t="str">
        <f t="shared" si="16"/>
        <v/>
      </c>
    </row>
    <row r="449" spans="1:7" ht="14.25" customHeight="1" x14ac:dyDescent="0.2">
      <c r="A449" s="59" t="str">
        <f t="shared" si="19"/>
        <v/>
      </c>
      <c r="B449" s="4"/>
      <c r="C449" s="45" t="str">
        <f t="shared" si="17"/>
        <v/>
      </c>
      <c r="D449" s="44" t="str">
        <f t="shared" si="18"/>
        <v/>
      </c>
      <c r="E449" s="56"/>
      <c r="F449" s="44"/>
      <c r="G449" s="62" t="str">
        <f t="shared" si="16"/>
        <v/>
      </c>
    </row>
    <row r="450" spans="1:7" ht="14.25" customHeight="1" x14ac:dyDescent="0.2">
      <c r="A450" s="59" t="str">
        <f t="shared" si="19"/>
        <v/>
      </c>
      <c r="B450" s="4"/>
      <c r="C450" s="45" t="str">
        <f t="shared" si="17"/>
        <v/>
      </c>
      <c r="D450" s="44" t="str">
        <f t="shared" si="18"/>
        <v/>
      </c>
      <c r="E450" s="56"/>
      <c r="F450" s="44"/>
      <c r="G450" s="62" t="str">
        <f t="shared" si="16"/>
        <v/>
      </c>
    </row>
    <row r="451" spans="1:7" ht="14.25" customHeight="1" x14ac:dyDescent="0.2">
      <c r="A451" s="59" t="str">
        <f t="shared" si="19"/>
        <v/>
      </c>
      <c r="B451" s="4"/>
      <c r="C451" s="45" t="str">
        <f t="shared" si="17"/>
        <v/>
      </c>
      <c r="D451" s="44" t="str">
        <f t="shared" si="18"/>
        <v/>
      </c>
      <c r="E451" s="56"/>
      <c r="F451" s="44"/>
      <c r="G451" s="62" t="str">
        <f t="shared" si="16"/>
        <v/>
      </c>
    </row>
    <row r="452" spans="1:7" ht="14.25" customHeight="1" x14ac:dyDescent="0.2">
      <c r="A452" s="59" t="str">
        <f t="shared" si="19"/>
        <v/>
      </c>
      <c r="B452" s="4"/>
      <c r="C452" s="45" t="str">
        <f t="shared" si="17"/>
        <v/>
      </c>
      <c r="D452" s="44" t="str">
        <f t="shared" si="18"/>
        <v/>
      </c>
      <c r="E452" s="56"/>
      <c r="F452" s="44"/>
      <c r="G452" s="62" t="str">
        <f t="shared" si="16"/>
        <v/>
      </c>
    </row>
    <row r="453" spans="1:7" ht="14.25" customHeight="1" x14ac:dyDescent="0.2">
      <c r="A453" s="59" t="str">
        <f t="shared" si="19"/>
        <v/>
      </c>
      <c r="B453" s="4"/>
      <c r="C453" s="45" t="str">
        <f t="shared" si="17"/>
        <v/>
      </c>
      <c r="D453" s="44" t="str">
        <f t="shared" si="18"/>
        <v/>
      </c>
      <c r="E453" s="56"/>
      <c r="F453" s="44"/>
      <c r="G453" s="62" t="str">
        <f t="shared" ref="G453:G503" si="20">IF(AND(E453="",F453=""),"",IF(F453="",IF(D453="M",VLOOKUP(E453,J$2:L$21,2,TRUE),VLOOKUP(E453,J$2:L$21,3,TRUE)),IF(D453="M",VLOOKUP(F453,J$24:L$45,2,TRUE),VLOOKUP(F453,J$24:L$45,3,TRUE))))</f>
        <v/>
      </c>
    </row>
    <row r="454" spans="1:7" ht="14.25" customHeight="1" x14ac:dyDescent="0.2">
      <c r="A454" s="59" t="str">
        <f t="shared" si="19"/>
        <v/>
      </c>
      <c r="B454" s="4"/>
      <c r="C454" s="45" t="str">
        <f t="shared" ref="C454:C503" si="21">IF(B454="","",IF(C453="","",C453))</f>
        <v/>
      </c>
      <c r="D454" s="44" t="str">
        <f t="shared" ref="D454:D503" si="22">IF(B454="","",IF(D453="","",D453))</f>
        <v/>
      </c>
      <c r="E454" s="56"/>
      <c r="F454" s="44"/>
      <c r="G454" s="62" t="str">
        <f t="shared" si="20"/>
        <v/>
      </c>
    </row>
    <row r="455" spans="1:7" ht="14.25" customHeight="1" x14ac:dyDescent="0.2">
      <c r="A455" s="59" t="str">
        <f t="shared" si="19"/>
        <v/>
      </c>
      <c r="B455" s="4"/>
      <c r="C455" s="45" t="str">
        <f t="shared" si="21"/>
        <v/>
      </c>
      <c r="D455" s="44" t="str">
        <f t="shared" si="22"/>
        <v/>
      </c>
      <c r="E455" s="56"/>
      <c r="F455" s="44"/>
      <c r="G455" s="62" t="str">
        <f t="shared" si="20"/>
        <v/>
      </c>
    </row>
    <row r="456" spans="1:7" ht="14.25" customHeight="1" x14ac:dyDescent="0.2">
      <c r="A456" s="59" t="str">
        <f t="shared" si="19"/>
        <v/>
      </c>
      <c r="B456" s="4"/>
      <c r="C456" s="45" t="str">
        <f t="shared" si="21"/>
        <v/>
      </c>
      <c r="D456" s="44" t="str">
        <f t="shared" si="22"/>
        <v/>
      </c>
      <c r="E456" s="56"/>
      <c r="F456" s="44"/>
      <c r="G456" s="62" t="str">
        <f t="shared" si="20"/>
        <v/>
      </c>
    </row>
    <row r="457" spans="1:7" ht="14.25" customHeight="1" x14ac:dyDescent="0.2">
      <c r="A457" s="59" t="str">
        <f t="shared" si="19"/>
        <v/>
      </c>
      <c r="B457" s="4"/>
      <c r="C457" s="45" t="str">
        <f t="shared" si="21"/>
        <v/>
      </c>
      <c r="D457" s="44" t="str">
        <f t="shared" si="22"/>
        <v/>
      </c>
      <c r="E457" s="56"/>
      <c r="F457" s="44"/>
      <c r="G457" s="62" t="str">
        <f t="shared" si="20"/>
        <v/>
      </c>
    </row>
    <row r="458" spans="1:7" ht="14.25" customHeight="1" x14ac:dyDescent="0.2">
      <c r="A458" s="59" t="str">
        <f t="shared" si="19"/>
        <v/>
      </c>
      <c r="B458" s="4"/>
      <c r="C458" s="45" t="str">
        <f t="shared" si="21"/>
        <v/>
      </c>
      <c r="D458" s="44" t="str">
        <f t="shared" si="22"/>
        <v/>
      </c>
      <c r="E458" s="56"/>
      <c r="F458" s="44"/>
      <c r="G458" s="62" t="str">
        <f t="shared" si="20"/>
        <v/>
      </c>
    </row>
    <row r="459" spans="1:7" ht="14.25" customHeight="1" x14ac:dyDescent="0.2">
      <c r="A459" s="59" t="str">
        <f t="shared" si="19"/>
        <v/>
      </c>
      <c r="B459" s="4"/>
      <c r="C459" s="45" t="str">
        <f t="shared" si="21"/>
        <v/>
      </c>
      <c r="D459" s="44" t="str">
        <f t="shared" si="22"/>
        <v/>
      </c>
      <c r="E459" s="56"/>
      <c r="F459" s="44"/>
      <c r="G459" s="62" t="str">
        <f t="shared" si="20"/>
        <v/>
      </c>
    </row>
    <row r="460" spans="1:7" ht="14.25" customHeight="1" x14ac:dyDescent="0.2">
      <c r="A460" s="59" t="str">
        <f t="shared" si="19"/>
        <v/>
      </c>
      <c r="B460" s="4"/>
      <c r="C460" s="45" t="str">
        <f t="shared" si="21"/>
        <v/>
      </c>
      <c r="D460" s="44" t="str">
        <f t="shared" si="22"/>
        <v/>
      </c>
      <c r="E460" s="56"/>
      <c r="F460" s="44"/>
      <c r="G460" s="62" t="str">
        <f t="shared" si="20"/>
        <v/>
      </c>
    </row>
    <row r="461" spans="1:7" ht="14.25" customHeight="1" x14ac:dyDescent="0.2">
      <c r="A461" s="59" t="str">
        <f t="shared" si="19"/>
        <v/>
      </c>
      <c r="B461" s="4"/>
      <c r="C461" s="45" t="str">
        <f t="shared" si="21"/>
        <v/>
      </c>
      <c r="D461" s="44" t="str">
        <f t="shared" si="22"/>
        <v/>
      </c>
      <c r="E461" s="56"/>
      <c r="F461" s="44"/>
      <c r="G461" s="62" t="str">
        <f t="shared" si="20"/>
        <v/>
      </c>
    </row>
    <row r="462" spans="1:7" ht="14.25" customHeight="1" x14ac:dyDescent="0.2">
      <c r="A462" s="59" t="str">
        <f t="shared" si="19"/>
        <v/>
      </c>
      <c r="B462" s="4"/>
      <c r="C462" s="45" t="str">
        <f t="shared" si="21"/>
        <v/>
      </c>
      <c r="D462" s="44" t="str">
        <f t="shared" si="22"/>
        <v/>
      </c>
      <c r="E462" s="56"/>
      <c r="F462" s="44"/>
      <c r="G462" s="62" t="str">
        <f t="shared" si="20"/>
        <v/>
      </c>
    </row>
    <row r="463" spans="1:7" ht="14.25" customHeight="1" x14ac:dyDescent="0.2">
      <c r="A463" s="59" t="str">
        <f t="shared" si="19"/>
        <v/>
      </c>
      <c r="B463" s="4"/>
      <c r="C463" s="45" t="str">
        <f t="shared" si="21"/>
        <v/>
      </c>
      <c r="D463" s="44" t="str">
        <f t="shared" si="22"/>
        <v/>
      </c>
      <c r="E463" s="56"/>
      <c r="F463" s="44"/>
      <c r="G463" s="62" t="str">
        <f t="shared" si="20"/>
        <v/>
      </c>
    </row>
    <row r="464" spans="1:7" ht="14.25" customHeight="1" x14ac:dyDescent="0.2">
      <c r="A464" s="59" t="str">
        <f t="shared" si="19"/>
        <v/>
      </c>
      <c r="B464" s="4"/>
      <c r="C464" s="45" t="str">
        <f t="shared" si="21"/>
        <v/>
      </c>
      <c r="D464" s="44" t="str">
        <f t="shared" si="22"/>
        <v/>
      </c>
      <c r="E464" s="56"/>
      <c r="F464" s="44"/>
      <c r="G464" s="62" t="str">
        <f t="shared" si="20"/>
        <v/>
      </c>
    </row>
    <row r="465" spans="1:7" ht="14.25" customHeight="1" x14ac:dyDescent="0.2">
      <c r="A465" s="59" t="str">
        <f t="shared" si="19"/>
        <v/>
      </c>
      <c r="B465" s="4"/>
      <c r="C465" s="45" t="str">
        <f t="shared" si="21"/>
        <v/>
      </c>
      <c r="D465" s="44" t="str">
        <f t="shared" si="22"/>
        <v/>
      </c>
      <c r="E465" s="56"/>
      <c r="F465" s="44"/>
      <c r="G465" s="62" t="str">
        <f t="shared" si="20"/>
        <v/>
      </c>
    </row>
    <row r="466" spans="1:7" ht="14.25" customHeight="1" x14ac:dyDescent="0.2">
      <c r="A466" s="59" t="str">
        <f t="shared" si="19"/>
        <v/>
      </c>
      <c r="B466" s="4"/>
      <c r="C466" s="45" t="str">
        <f t="shared" si="21"/>
        <v/>
      </c>
      <c r="D466" s="44" t="str">
        <f t="shared" si="22"/>
        <v/>
      </c>
      <c r="E466" s="56"/>
      <c r="F466" s="44"/>
      <c r="G466" s="62" t="str">
        <f t="shared" si="20"/>
        <v/>
      </c>
    </row>
    <row r="467" spans="1:7" ht="14.25" customHeight="1" x14ac:dyDescent="0.2">
      <c r="A467" s="59" t="str">
        <f t="shared" si="19"/>
        <v/>
      </c>
      <c r="B467" s="4"/>
      <c r="C467" s="45" t="str">
        <f t="shared" si="21"/>
        <v/>
      </c>
      <c r="D467" s="44" t="str">
        <f t="shared" si="22"/>
        <v/>
      </c>
      <c r="E467" s="56"/>
      <c r="F467" s="44"/>
      <c r="G467" s="62" t="str">
        <f t="shared" si="20"/>
        <v/>
      </c>
    </row>
    <row r="468" spans="1:7" ht="14.25" customHeight="1" x14ac:dyDescent="0.2">
      <c r="A468" s="59" t="str">
        <f t="shared" si="19"/>
        <v/>
      </c>
      <c r="B468" s="4"/>
      <c r="C468" s="45" t="str">
        <f t="shared" si="21"/>
        <v/>
      </c>
      <c r="D468" s="44" t="str">
        <f t="shared" si="22"/>
        <v/>
      </c>
      <c r="E468" s="56"/>
      <c r="F468" s="44"/>
      <c r="G468" s="62" t="str">
        <f t="shared" si="20"/>
        <v/>
      </c>
    </row>
    <row r="469" spans="1:7" ht="14.25" customHeight="1" x14ac:dyDescent="0.2">
      <c r="A469" s="59" t="str">
        <f t="shared" si="19"/>
        <v/>
      </c>
      <c r="B469" s="4"/>
      <c r="C469" s="45" t="str">
        <f t="shared" si="21"/>
        <v/>
      </c>
      <c r="D469" s="44" t="str">
        <f t="shared" si="22"/>
        <v/>
      </c>
      <c r="E469" s="56"/>
      <c r="F469" s="44"/>
      <c r="G469" s="62" t="str">
        <f t="shared" si="20"/>
        <v/>
      </c>
    </row>
    <row r="470" spans="1:7" ht="14.25" customHeight="1" x14ac:dyDescent="0.2">
      <c r="A470" s="59" t="str">
        <f t="shared" si="19"/>
        <v/>
      </c>
      <c r="B470" s="4"/>
      <c r="C470" s="45" t="str">
        <f t="shared" si="21"/>
        <v/>
      </c>
      <c r="D470" s="44" t="str">
        <f t="shared" si="22"/>
        <v/>
      </c>
      <c r="E470" s="56"/>
      <c r="F470" s="44"/>
      <c r="G470" s="62" t="str">
        <f t="shared" si="20"/>
        <v/>
      </c>
    </row>
    <row r="471" spans="1:7" ht="14.25" customHeight="1" x14ac:dyDescent="0.2">
      <c r="A471" s="59" t="str">
        <f t="shared" si="19"/>
        <v/>
      </c>
      <c r="B471" s="4"/>
      <c r="C471" s="45" t="str">
        <f t="shared" si="21"/>
        <v/>
      </c>
      <c r="D471" s="44" t="str">
        <f t="shared" si="22"/>
        <v/>
      </c>
      <c r="E471" s="56"/>
      <c r="F471" s="44"/>
      <c r="G471" s="62" t="str">
        <f t="shared" si="20"/>
        <v/>
      </c>
    </row>
    <row r="472" spans="1:7" ht="14.25" customHeight="1" x14ac:dyDescent="0.2">
      <c r="A472" s="59" t="str">
        <f t="shared" si="19"/>
        <v/>
      </c>
      <c r="B472" s="4"/>
      <c r="C472" s="45" t="str">
        <f t="shared" si="21"/>
        <v/>
      </c>
      <c r="D472" s="44" t="str">
        <f t="shared" si="22"/>
        <v/>
      </c>
      <c r="E472" s="56"/>
      <c r="F472" s="44"/>
      <c r="G472" s="62" t="str">
        <f t="shared" si="20"/>
        <v/>
      </c>
    </row>
    <row r="473" spans="1:7" ht="14.25" customHeight="1" x14ac:dyDescent="0.2">
      <c r="A473" s="59" t="str">
        <f t="shared" si="19"/>
        <v/>
      </c>
      <c r="B473" s="4"/>
      <c r="C473" s="45" t="str">
        <f t="shared" si="21"/>
        <v/>
      </c>
      <c r="D473" s="44" t="str">
        <f t="shared" si="22"/>
        <v/>
      </c>
      <c r="E473" s="56"/>
      <c r="F473" s="44"/>
      <c r="G473" s="62" t="str">
        <f t="shared" si="20"/>
        <v/>
      </c>
    </row>
    <row r="474" spans="1:7" ht="14.25" customHeight="1" x14ac:dyDescent="0.2">
      <c r="A474" s="59" t="str">
        <f t="shared" si="19"/>
        <v/>
      </c>
      <c r="B474" s="4"/>
      <c r="C474" s="45" t="str">
        <f t="shared" si="21"/>
        <v/>
      </c>
      <c r="D474" s="44" t="str">
        <f t="shared" si="22"/>
        <v/>
      </c>
      <c r="E474" s="56"/>
      <c r="F474" s="44"/>
      <c r="G474" s="62" t="str">
        <f t="shared" si="20"/>
        <v/>
      </c>
    </row>
    <row r="475" spans="1:7" ht="14.25" customHeight="1" x14ac:dyDescent="0.2">
      <c r="A475" s="59" t="str">
        <f t="shared" si="19"/>
        <v/>
      </c>
      <c r="B475" s="4"/>
      <c r="C475" s="45" t="str">
        <f t="shared" si="21"/>
        <v/>
      </c>
      <c r="D475" s="44" t="str">
        <f t="shared" si="22"/>
        <v/>
      </c>
      <c r="E475" s="56"/>
      <c r="F475" s="44"/>
      <c r="G475" s="62" t="str">
        <f t="shared" si="20"/>
        <v/>
      </c>
    </row>
    <row r="476" spans="1:7" ht="14.25" customHeight="1" x14ac:dyDescent="0.2">
      <c r="A476" s="59" t="str">
        <f t="shared" si="19"/>
        <v/>
      </c>
      <c r="B476" s="4"/>
      <c r="C476" s="45" t="str">
        <f t="shared" si="21"/>
        <v/>
      </c>
      <c r="D476" s="44" t="str">
        <f t="shared" si="22"/>
        <v/>
      </c>
      <c r="E476" s="56"/>
      <c r="F476" s="44"/>
      <c r="G476" s="62" t="str">
        <f t="shared" si="20"/>
        <v/>
      </c>
    </row>
    <row r="477" spans="1:7" ht="14.25" customHeight="1" x14ac:dyDescent="0.2">
      <c r="A477" s="59" t="str">
        <f t="shared" si="19"/>
        <v/>
      </c>
      <c r="B477" s="4"/>
      <c r="C477" s="45" t="str">
        <f t="shared" si="21"/>
        <v/>
      </c>
      <c r="D477" s="44" t="str">
        <f t="shared" si="22"/>
        <v/>
      </c>
      <c r="E477" s="56"/>
      <c r="F477" s="44"/>
      <c r="G477" s="62" t="str">
        <f t="shared" si="20"/>
        <v/>
      </c>
    </row>
    <row r="478" spans="1:7" ht="14.25" customHeight="1" x14ac:dyDescent="0.2">
      <c r="A478" s="59" t="str">
        <f t="shared" si="19"/>
        <v/>
      </c>
      <c r="B478" s="4"/>
      <c r="C478" s="45" t="str">
        <f t="shared" si="21"/>
        <v/>
      </c>
      <c r="D478" s="44" t="str">
        <f t="shared" si="22"/>
        <v/>
      </c>
      <c r="E478" s="56"/>
      <c r="F478" s="44"/>
      <c r="G478" s="62" t="str">
        <f t="shared" si="20"/>
        <v/>
      </c>
    </row>
    <row r="479" spans="1:7" ht="14.25" customHeight="1" x14ac:dyDescent="0.2">
      <c r="A479" s="59" t="str">
        <f t="shared" si="19"/>
        <v/>
      </c>
      <c r="B479" s="4"/>
      <c r="C479" s="45" t="str">
        <f t="shared" si="21"/>
        <v/>
      </c>
      <c r="D479" s="44" t="str">
        <f t="shared" si="22"/>
        <v/>
      </c>
      <c r="E479" s="56"/>
      <c r="F479" s="44"/>
      <c r="G479" s="62" t="str">
        <f t="shared" si="20"/>
        <v/>
      </c>
    </row>
    <row r="480" spans="1:7" ht="14.25" customHeight="1" x14ac:dyDescent="0.2">
      <c r="A480" s="59" t="str">
        <f t="shared" si="19"/>
        <v/>
      </c>
      <c r="B480" s="4"/>
      <c r="C480" s="45" t="str">
        <f t="shared" si="21"/>
        <v/>
      </c>
      <c r="D480" s="44" t="str">
        <f t="shared" si="22"/>
        <v/>
      </c>
      <c r="E480" s="56"/>
      <c r="F480" s="44"/>
      <c r="G480" s="62" t="str">
        <f t="shared" si="20"/>
        <v/>
      </c>
    </row>
    <row r="481" spans="1:7" ht="14.25" customHeight="1" x14ac:dyDescent="0.2">
      <c r="A481" s="59" t="str">
        <f t="shared" si="19"/>
        <v/>
      </c>
      <c r="B481" s="4"/>
      <c r="C481" s="45" t="str">
        <f t="shared" si="21"/>
        <v/>
      </c>
      <c r="D481" s="44" t="str">
        <f t="shared" si="22"/>
        <v/>
      </c>
      <c r="E481" s="56"/>
      <c r="F481" s="44"/>
      <c r="G481" s="62" t="str">
        <f t="shared" si="20"/>
        <v/>
      </c>
    </row>
    <row r="482" spans="1:7" ht="14.25" customHeight="1" x14ac:dyDescent="0.2">
      <c r="A482" s="59" t="str">
        <f t="shared" si="19"/>
        <v/>
      </c>
      <c r="B482" s="4"/>
      <c r="C482" s="45" t="str">
        <f t="shared" si="21"/>
        <v/>
      </c>
      <c r="D482" s="44" t="str">
        <f t="shared" si="22"/>
        <v/>
      </c>
      <c r="E482" s="56"/>
      <c r="F482" s="44"/>
      <c r="G482" s="62" t="str">
        <f t="shared" si="20"/>
        <v/>
      </c>
    </row>
    <row r="483" spans="1:7" ht="14.25" customHeight="1" x14ac:dyDescent="0.2">
      <c r="A483" s="59" t="str">
        <f t="shared" si="19"/>
        <v/>
      </c>
      <c r="B483" s="4"/>
      <c r="C483" s="45" t="str">
        <f t="shared" si="21"/>
        <v/>
      </c>
      <c r="D483" s="44" t="str">
        <f t="shared" si="22"/>
        <v/>
      </c>
      <c r="E483" s="56"/>
      <c r="F483" s="44"/>
      <c r="G483" s="62" t="str">
        <f t="shared" si="20"/>
        <v/>
      </c>
    </row>
    <row r="484" spans="1:7" ht="14.25" customHeight="1" x14ac:dyDescent="0.2">
      <c r="A484" s="59" t="str">
        <f t="shared" si="19"/>
        <v/>
      </c>
      <c r="B484" s="4"/>
      <c r="C484" s="45" t="str">
        <f t="shared" si="21"/>
        <v/>
      </c>
      <c r="D484" s="44" t="str">
        <f t="shared" si="22"/>
        <v/>
      </c>
      <c r="E484" s="56"/>
      <c r="F484" s="44"/>
      <c r="G484" s="62" t="str">
        <f t="shared" si="20"/>
        <v/>
      </c>
    </row>
    <row r="485" spans="1:7" ht="14.25" customHeight="1" x14ac:dyDescent="0.2">
      <c r="A485" s="59" t="str">
        <f t="shared" si="19"/>
        <v/>
      </c>
      <c r="B485" s="4"/>
      <c r="C485" s="45" t="str">
        <f t="shared" si="21"/>
        <v/>
      </c>
      <c r="D485" s="44" t="str">
        <f t="shared" si="22"/>
        <v/>
      </c>
      <c r="E485" s="56"/>
      <c r="F485" s="44"/>
      <c r="G485" s="62" t="str">
        <f t="shared" si="20"/>
        <v/>
      </c>
    </row>
    <row r="486" spans="1:7" ht="14.25" customHeight="1" x14ac:dyDescent="0.2">
      <c r="A486" s="59" t="str">
        <f t="shared" si="19"/>
        <v/>
      </c>
      <c r="B486" s="4"/>
      <c r="C486" s="45" t="str">
        <f t="shared" si="21"/>
        <v/>
      </c>
      <c r="D486" s="44" t="str">
        <f t="shared" si="22"/>
        <v/>
      </c>
      <c r="E486" s="56"/>
      <c r="F486" s="44"/>
      <c r="G486" s="62" t="str">
        <f t="shared" si="20"/>
        <v/>
      </c>
    </row>
    <row r="487" spans="1:7" ht="14.25" customHeight="1" x14ac:dyDescent="0.2">
      <c r="A487" s="59" t="str">
        <f t="shared" si="19"/>
        <v/>
      </c>
      <c r="B487" s="4"/>
      <c r="C487" s="45" t="str">
        <f t="shared" si="21"/>
        <v/>
      </c>
      <c r="D487" s="44" t="str">
        <f t="shared" si="22"/>
        <v/>
      </c>
      <c r="E487" s="56"/>
      <c r="F487" s="44"/>
      <c r="G487" s="62" t="str">
        <f t="shared" si="20"/>
        <v/>
      </c>
    </row>
    <row r="488" spans="1:7" ht="14.25" customHeight="1" x14ac:dyDescent="0.2">
      <c r="A488" s="59" t="str">
        <f t="shared" si="19"/>
        <v/>
      </c>
      <c r="B488" s="4"/>
      <c r="C488" s="45" t="str">
        <f t="shared" si="21"/>
        <v/>
      </c>
      <c r="D488" s="44" t="str">
        <f t="shared" si="22"/>
        <v/>
      </c>
      <c r="E488" s="56"/>
      <c r="F488" s="44"/>
      <c r="G488" s="62" t="str">
        <f t="shared" si="20"/>
        <v/>
      </c>
    </row>
    <row r="489" spans="1:7" ht="14.25" customHeight="1" x14ac:dyDescent="0.2">
      <c r="A489" s="59" t="str">
        <f t="shared" si="19"/>
        <v/>
      </c>
      <c r="B489" s="4"/>
      <c r="C489" s="45" t="str">
        <f t="shared" si="21"/>
        <v/>
      </c>
      <c r="D489" s="44" t="str">
        <f t="shared" si="22"/>
        <v/>
      </c>
      <c r="E489" s="56"/>
      <c r="F489" s="44"/>
      <c r="G489" s="62" t="str">
        <f t="shared" si="20"/>
        <v/>
      </c>
    </row>
    <row r="490" spans="1:7" ht="14.25" customHeight="1" x14ac:dyDescent="0.2">
      <c r="A490" s="59" t="str">
        <f t="shared" si="19"/>
        <v/>
      </c>
      <c r="B490" s="4"/>
      <c r="C490" s="45" t="str">
        <f t="shared" si="21"/>
        <v/>
      </c>
      <c r="D490" s="44" t="str">
        <f t="shared" si="22"/>
        <v/>
      </c>
      <c r="E490" s="56"/>
      <c r="F490" s="44"/>
      <c r="G490" s="62" t="str">
        <f t="shared" si="20"/>
        <v/>
      </c>
    </row>
    <row r="491" spans="1:7" ht="14.25" customHeight="1" x14ac:dyDescent="0.2">
      <c r="A491" s="59" t="str">
        <f t="shared" si="19"/>
        <v/>
      </c>
      <c r="B491" s="4"/>
      <c r="C491" s="45" t="str">
        <f t="shared" si="21"/>
        <v/>
      </c>
      <c r="D491" s="44" t="str">
        <f t="shared" si="22"/>
        <v/>
      </c>
      <c r="E491" s="56"/>
      <c r="F491" s="44"/>
      <c r="G491" s="62" t="str">
        <f t="shared" si="20"/>
        <v/>
      </c>
    </row>
    <row r="492" spans="1:7" ht="14.25" customHeight="1" x14ac:dyDescent="0.2">
      <c r="A492" s="59" t="str">
        <f t="shared" si="19"/>
        <v/>
      </c>
      <c r="B492" s="4"/>
      <c r="C492" s="45" t="str">
        <f t="shared" si="21"/>
        <v/>
      </c>
      <c r="D492" s="44" t="str">
        <f t="shared" si="22"/>
        <v/>
      </c>
      <c r="E492" s="56"/>
      <c r="F492" s="44"/>
      <c r="G492" s="62" t="str">
        <f t="shared" si="20"/>
        <v/>
      </c>
    </row>
    <row r="493" spans="1:7" ht="14.25" customHeight="1" x14ac:dyDescent="0.2">
      <c r="A493" s="59" t="str">
        <f t="shared" si="19"/>
        <v/>
      </c>
      <c r="B493" s="4"/>
      <c r="C493" s="45" t="str">
        <f t="shared" si="21"/>
        <v/>
      </c>
      <c r="D493" s="44" t="str">
        <f t="shared" si="22"/>
        <v/>
      </c>
      <c r="E493" s="56"/>
      <c r="F493" s="44"/>
      <c r="G493" s="62" t="str">
        <f t="shared" si="20"/>
        <v/>
      </c>
    </row>
    <row r="494" spans="1:7" ht="14.25" customHeight="1" x14ac:dyDescent="0.2">
      <c r="A494" s="59" t="str">
        <f t="shared" si="19"/>
        <v/>
      </c>
      <c r="B494" s="4"/>
      <c r="C494" s="45" t="str">
        <f t="shared" si="21"/>
        <v/>
      </c>
      <c r="D494" s="44" t="str">
        <f t="shared" si="22"/>
        <v/>
      </c>
      <c r="E494" s="56"/>
      <c r="F494" s="44"/>
      <c r="G494" s="62" t="str">
        <f t="shared" si="20"/>
        <v/>
      </c>
    </row>
    <row r="495" spans="1:7" ht="14.25" customHeight="1" x14ac:dyDescent="0.2">
      <c r="A495" s="59" t="str">
        <f t="shared" si="19"/>
        <v/>
      </c>
      <c r="B495" s="4"/>
      <c r="C495" s="45" t="str">
        <f t="shared" si="21"/>
        <v/>
      </c>
      <c r="D495" s="44" t="str">
        <f t="shared" si="22"/>
        <v/>
      </c>
      <c r="E495" s="56"/>
      <c r="F495" s="44"/>
      <c r="G495" s="62" t="str">
        <f t="shared" si="20"/>
        <v/>
      </c>
    </row>
    <row r="496" spans="1:7" ht="14.25" customHeight="1" x14ac:dyDescent="0.2">
      <c r="A496" s="59" t="str">
        <f t="shared" si="19"/>
        <v/>
      </c>
      <c r="B496" s="4"/>
      <c r="C496" s="45" t="str">
        <f t="shared" si="21"/>
        <v/>
      </c>
      <c r="D496" s="44" t="str">
        <f t="shared" si="22"/>
        <v/>
      </c>
      <c r="E496" s="56"/>
      <c r="F496" s="44"/>
      <c r="G496" s="62" t="str">
        <f t="shared" si="20"/>
        <v/>
      </c>
    </row>
    <row r="497" spans="1:7" ht="14.25" customHeight="1" x14ac:dyDescent="0.2">
      <c r="A497" s="59" t="str">
        <f t="shared" si="19"/>
        <v/>
      </c>
      <c r="B497" s="4"/>
      <c r="C497" s="45" t="str">
        <f t="shared" si="21"/>
        <v/>
      </c>
      <c r="D497" s="44" t="str">
        <f t="shared" si="22"/>
        <v/>
      </c>
      <c r="E497" s="56"/>
      <c r="F497" s="44"/>
      <c r="G497" s="62" t="str">
        <f t="shared" si="20"/>
        <v/>
      </c>
    </row>
    <row r="498" spans="1:7" ht="14.25" customHeight="1" x14ac:dyDescent="0.2">
      <c r="A498" s="59" t="str">
        <f t="shared" si="19"/>
        <v/>
      </c>
      <c r="B498" s="4"/>
      <c r="C498" s="45" t="str">
        <f t="shared" si="21"/>
        <v/>
      </c>
      <c r="D498" s="44" t="str">
        <f t="shared" si="22"/>
        <v/>
      </c>
      <c r="E498" s="56"/>
      <c r="F498" s="44"/>
      <c r="G498" s="62" t="str">
        <f t="shared" si="20"/>
        <v/>
      </c>
    </row>
    <row r="499" spans="1:7" ht="14.25" customHeight="1" x14ac:dyDescent="0.2">
      <c r="A499" s="59" t="str">
        <f t="shared" si="19"/>
        <v/>
      </c>
      <c r="B499" s="4"/>
      <c r="C499" s="45" t="str">
        <f t="shared" si="21"/>
        <v/>
      </c>
      <c r="D499" s="44" t="str">
        <f t="shared" si="22"/>
        <v/>
      </c>
      <c r="E499" s="56"/>
      <c r="F499" s="44"/>
      <c r="G499" s="62" t="str">
        <f t="shared" si="20"/>
        <v/>
      </c>
    </row>
    <row r="500" spans="1:7" ht="14.25" customHeight="1" x14ac:dyDescent="0.2">
      <c r="A500" s="59" t="str">
        <f t="shared" si="19"/>
        <v/>
      </c>
      <c r="B500" s="4"/>
      <c r="C500" s="45" t="str">
        <f t="shared" si="21"/>
        <v/>
      </c>
      <c r="D500" s="44" t="str">
        <f t="shared" si="22"/>
        <v/>
      </c>
      <c r="E500" s="56"/>
      <c r="F500" s="44"/>
      <c r="G500" s="62" t="str">
        <f t="shared" si="20"/>
        <v/>
      </c>
    </row>
    <row r="501" spans="1:7" ht="14.25" customHeight="1" x14ac:dyDescent="0.2">
      <c r="A501" s="59" t="str">
        <f t="shared" si="19"/>
        <v/>
      </c>
      <c r="B501" s="4"/>
      <c r="C501" s="45" t="str">
        <f t="shared" si="21"/>
        <v/>
      </c>
      <c r="D501" s="44" t="str">
        <f t="shared" si="22"/>
        <v/>
      </c>
      <c r="E501" s="56"/>
      <c r="F501" s="44"/>
      <c r="G501" s="62" t="str">
        <f t="shared" si="20"/>
        <v/>
      </c>
    </row>
    <row r="502" spans="1:7" ht="14.25" customHeight="1" x14ac:dyDescent="0.2">
      <c r="A502" s="59" t="str">
        <f t="shared" si="19"/>
        <v/>
      </c>
      <c r="B502" s="4"/>
      <c r="C502" s="45" t="str">
        <f t="shared" si="21"/>
        <v/>
      </c>
      <c r="D502" s="44" t="str">
        <f t="shared" si="22"/>
        <v/>
      </c>
      <c r="E502" s="56"/>
      <c r="F502" s="44"/>
      <c r="G502" s="62" t="str">
        <f t="shared" si="20"/>
        <v/>
      </c>
    </row>
    <row r="503" spans="1:7" ht="14.25" customHeight="1" x14ac:dyDescent="0.2">
      <c r="A503" s="59" t="str">
        <f t="shared" si="19"/>
        <v/>
      </c>
      <c r="B503" s="4"/>
      <c r="C503" s="45" t="str">
        <f t="shared" si="21"/>
        <v/>
      </c>
      <c r="D503" s="44" t="str">
        <f t="shared" si="22"/>
        <v/>
      </c>
      <c r="E503" s="56"/>
      <c r="F503" s="44"/>
      <c r="G503" s="62" t="str">
        <f t="shared" si="20"/>
        <v/>
      </c>
    </row>
  </sheetData>
  <sheetProtection password="C7B0" sheet="1"/>
  <mergeCells count="1">
    <mergeCell ref="J16:L18"/>
  </mergeCells>
  <phoneticPr fontId="0" type="noConversion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>
    <oddHeader>&amp;L&amp;"Arial,Bold"&amp;24Name of Meeting&amp;R&amp;"Arial,Bold"&amp;20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684"/>
  <sheetViews>
    <sheetView tabSelected="1" topLeftCell="B252" workbookViewId="0">
      <selection activeCell="J387" sqref="J387"/>
    </sheetView>
  </sheetViews>
  <sheetFormatPr defaultRowHeight="12.75" x14ac:dyDescent="0.2"/>
  <cols>
    <col min="1" max="1" width="7.7109375" hidden="1" customWidth="1"/>
    <col min="2" max="3" width="12.7109375" customWidth="1"/>
    <col min="4" max="4" width="24.7109375" customWidth="1"/>
    <col min="5" max="5" width="16.5703125" bestFit="1" customWidth="1"/>
    <col min="6" max="6" width="12.7109375" customWidth="1"/>
    <col min="7" max="7" width="12.7109375" style="39" customWidth="1"/>
    <col min="8" max="8" width="4.5703125" customWidth="1"/>
  </cols>
  <sheetData>
    <row r="1" spans="2:7" ht="18" x14ac:dyDescent="0.25">
      <c r="B1" s="7" t="s">
        <v>10</v>
      </c>
      <c r="C1" s="7" t="s">
        <v>5</v>
      </c>
      <c r="E1" s="7"/>
      <c r="G1" s="38"/>
    </row>
    <row r="2" spans="2:7" ht="15.75" customHeight="1" x14ac:dyDescent="0.25">
      <c r="B2" s="7"/>
      <c r="D2" s="7"/>
      <c r="E2" s="3"/>
    </row>
    <row r="3" spans="2:7" ht="15.75" thickBot="1" x14ac:dyDescent="0.25">
      <c r="B3" s="8" t="s">
        <v>9</v>
      </c>
      <c r="C3" s="8" t="s">
        <v>62</v>
      </c>
      <c r="D3" s="8" t="s">
        <v>6</v>
      </c>
      <c r="E3" s="8" t="s">
        <v>7</v>
      </c>
      <c r="F3" s="8" t="s">
        <v>49</v>
      </c>
      <c r="G3" s="40" t="s">
        <v>11</v>
      </c>
    </row>
    <row r="4" spans="2:7" ht="15" x14ac:dyDescent="0.2">
      <c r="B4" s="5"/>
      <c r="C4" s="5"/>
      <c r="D4" s="5"/>
      <c r="E4" s="5"/>
      <c r="F4" s="5"/>
      <c r="G4" s="41"/>
    </row>
    <row r="5" spans="2:7" x14ac:dyDescent="0.2">
      <c r="B5" s="1">
        <f>IF(B4="",1,B4+1)</f>
        <v>1</v>
      </c>
      <c r="C5" s="1"/>
      <c r="D5" t="str">
        <f>IF($C5="","",IF(ISERROR(VLOOKUP(C5,Athletes,2,FALSE)),"Unknown Athlete",PROPER(VLOOKUP(C5,Athletes,2,FALSE))))</f>
        <v/>
      </c>
      <c r="E5" t="str">
        <f>IF($C5="","",IF(VLOOKUP(C5,Athletes,3,FALSE)="","",VLOOKUP(C5,Athletes,3,FALSE)))</f>
        <v/>
      </c>
      <c r="F5" t="str">
        <f>IF($C5="","",IF(ISERROR(VLOOKUP(C5,Athletes,7,FALSE)),"",VLOOKUP(C5,Athletes,7,FALSE)))</f>
        <v/>
      </c>
      <c r="G5" s="42"/>
    </row>
    <row r="6" spans="2:7" x14ac:dyDescent="0.2">
      <c r="B6" s="1">
        <f>IF(B5="",1,B5+COUNTIF(B$5:B5,"="&amp;B5))</f>
        <v>2</v>
      </c>
      <c r="C6" s="1"/>
      <c r="D6" t="str">
        <f>IF($C6="","",IF(ISERROR(VLOOKUP(C6,Athletes,2,FALSE)),"Unknown Athlete",PROPER(VLOOKUP(C6,Athletes,2,FALSE))))</f>
        <v/>
      </c>
      <c r="E6" t="str">
        <f>IF($C6="","",IF(VLOOKUP(C6,Athletes,3,FALSE)="","",VLOOKUP(C6,Athletes,3,FALSE)))</f>
        <v/>
      </c>
      <c r="F6" t="str">
        <f>IF($C6="","",IF(ISERROR(VLOOKUP(C6,Athletes,7,FALSE)),"",VLOOKUP(C6,Athletes,7,FALSE)))</f>
        <v/>
      </c>
      <c r="G6" s="42"/>
    </row>
    <row r="7" spans="2:7" ht="13.5" thickBot="1" x14ac:dyDescent="0.25">
      <c r="B7" s="1">
        <f>IF(B6="",1,B6+COUNTIF(B$5:B6,"="&amp;B6))</f>
        <v>3</v>
      </c>
      <c r="C7" s="1"/>
      <c r="D7" t="str">
        <f>IF($C7="","",IF(ISERROR(VLOOKUP(C7,Athletes,2,FALSE)),"Unknown Athlete",PROPER(VLOOKUP(C7,Athletes,2,FALSE))))</f>
        <v/>
      </c>
      <c r="E7" t="str">
        <f>IF($C7="","",IF(VLOOKUP(C7,Athletes,3,FALSE)="","",VLOOKUP(C7,Athletes,3,FALSE)))</f>
        <v/>
      </c>
      <c r="F7" t="str">
        <f>IF($C7="","",IF(ISERROR(VLOOKUP(C7,Athletes,7,FALSE)),"",VLOOKUP(C7,Athletes,7,FALSE)))</f>
        <v/>
      </c>
      <c r="G7" s="42"/>
    </row>
    <row r="8" spans="2:7" x14ac:dyDescent="0.2">
      <c r="B8" s="1">
        <f>IF(B7="",1,B7+COUNTIF(B$5:B7,"="&amp;B7))</f>
        <v>4</v>
      </c>
      <c r="C8" s="1"/>
      <c r="D8" s="89" t="s">
        <v>0</v>
      </c>
      <c r="E8" s="90"/>
      <c r="F8" s="90"/>
      <c r="G8" s="91"/>
    </row>
    <row r="9" spans="2:7" x14ac:dyDescent="0.2">
      <c r="B9" s="1">
        <f>IF(B8="",1,B8+COUNTIF(B$5:B8,"="&amp;B8))</f>
        <v>5</v>
      </c>
      <c r="C9" s="1"/>
      <c r="D9" s="92" t="s">
        <v>1</v>
      </c>
      <c r="E9" s="93"/>
      <c r="F9" s="93"/>
      <c r="G9" s="94"/>
    </row>
    <row r="10" spans="2:7" ht="13.5" thickBot="1" x14ac:dyDescent="0.25">
      <c r="B10" s="1">
        <f>IF(B9="",1,B9+COUNTIF(B$5:B9,"="&amp;B9))</f>
        <v>6</v>
      </c>
      <c r="C10" s="1"/>
      <c r="D10" s="95" t="s">
        <v>2</v>
      </c>
      <c r="E10" s="96"/>
      <c r="F10" s="96"/>
      <c r="G10" s="97"/>
    </row>
    <row r="11" spans="2:7" x14ac:dyDescent="0.2">
      <c r="B11" s="1">
        <f>IF(B10="",1,B10+COUNTIF(B$5:B10,"="&amp;B10))</f>
        <v>7</v>
      </c>
      <c r="C11" s="1"/>
      <c r="G11" s="42"/>
    </row>
    <row r="12" spans="2:7" x14ac:dyDescent="0.2">
      <c r="B12" s="1">
        <f>IF(B11="",1,B11+COUNTIF(B$5:B11,"="&amp;B11))</f>
        <v>8</v>
      </c>
      <c r="C12" s="1" t="s">
        <v>61</v>
      </c>
      <c r="G12" s="42"/>
    </row>
    <row r="13" spans="2:7" ht="12" customHeight="1" x14ac:dyDescent="0.25">
      <c r="B13" s="7"/>
      <c r="C13" s="43"/>
      <c r="E13" s="7"/>
      <c r="G13" s="38"/>
    </row>
    <row r="14" spans="2:7" ht="15.75" customHeight="1" x14ac:dyDescent="0.25">
      <c r="B14" s="7"/>
      <c r="D14" s="7"/>
      <c r="E14" s="3"/>
    </row>
    <row r="16" spans="2:7" ht="18" x14ac:dyDescent="0.25">
      <c r="B16" s="7" t="s">
        <v>10</v>
      </c>
      <c r="C16" s="7" t="s">
        <v>283</v>
      </c>
      <c r="E16" s="7"/>
      <c r="G16" s="38" t="s">
        <v>586</v>
      </c>
    </row>
    <row r="17" spans="2:9" ht="15.75" customHeight="1" x14ac:dyDescent="0.25">
      <c r="B17" s="7"/>
      <c r="D17" s="7"/>
      <c r="E17" s="3"/>
    </row>
    <row r="18" spans="2:9" ht="15.75" thickBot="1" x14ac:dyDescent="0.25">
      <c r="B18" s="8" t="s">
        <v>9</v>
      </c>
      <c r="C18" s="8" t="s">
        <v>62</v>
      </c>
      <c r="D18" s="8" t="s">
        <v>6</v>
      </c>
      <c r="E18" s="8" t="s">
        <v>7</v>
      </c>
      <c r="F18" s="8" t="s">
        <v>49</v>
      </c>
      <c r="G18" s="40" t="s">
        <v>11</v>
      </c>
    </row>
    <row r="19" spans="2:9" ht="15" x14ac:dyDescent="0.2">
      <c r="B19" s="5"/>
      <c r="C19" s="5"/>
      <c r="D19" s="5"/>
      <c r="E19" s="5"/>
      <c r="F19" s="5"/>
      <c r="G19" s="41"/>
    </row>
    <row r="20" spans="2:9" x14ac:dyDescent="0.2">
      <c r="B20" s="1">
        <f>IF(B19="",1,B19+1)</f>
        <v>1</v>
      </c>
      <c r="C20" s="1">
        <v>86</v>
      </c>
      <c r="D20" t="str">
        <f>IF($C20="","",IF(ISERROR(VLOOKUP(C20,Athletes,2,FALSE)),"Unknown Athlete",PROPER(VLOOKUP(C20,Athletes,2,FALSE))))</f>
        <v>Matthew Dyson</v>
      </c>
      <c r="E20" t="str">
        <f>IF($C20="","",IF(VLOOKUP(C20,Athletes,3,FALSE)="","",VLOOKUP(C20,Athletes,3,FALSE)))</f>
        <v>N&amp;P</v>
      </c>
      <c r="F20" t="str">
        <f ca="1">IF($C20="","",IF(ISERROR(VLOOKUP(C20,Athletes,7,FALSE)),"",VLOOKUP(C20,Athletes,7,FALSE)))</f>
        <v>SM</v>
      </c>
      <c r="G20" s="75" t="s">
        <v>284</v>
      </c>
    </row>
    <row r="21" spans="2:9" x14ac:dyDescent="0.2">
      <c r="G21"/>
    </row>
    <row r="22" spans="2:9" x14ac:dyDescent="0.2">
      <c r="G22"/>
    </row>
    <row r="23" spans="2:9" x14ac:dyDescent="0.2">
      <c r="G23"/>
    </row>
    <row r="24" spans="2:9" ht="18" x14ac:dyDescent="0.25">
      <c r="B24" s="7" t="s">
        <v>10</v>
      </c>
      <c r="C24" s="7" t="s">
        <v>289</v>
      </c>
      <c r="E24" s="7"/>
      <c r="G24" s="38"/>
    </row>
    <row r="25" spans="2:9" ht="15.75" customHeight="1" x14ac:dyDescent="0.25">
      <c r="B25" s="7"/>
      <c r="D25" s="7"/>
      <c r="E25" s="3"/>
    </row>
    <row r="26" spans="2:9" ht="15.75" thickBot="1" x14ac:dyDescent="0.25">
      <c r="B26" s="8" t="s">
        <v>9</v>
      </c>
      <c r="C26" s="8" t="s">
        <v>62</v>
      </c>
      <c r="D26" s="8" t="s">
        <v>6</v>
      </c>
      <c r="E26" s="8" t="s">
        <v>7</v>
      </c>
      <c r="F26" s="8" t="s">
        <v>49</v>
      </c>
      <c r="G26" s="40" t="s">
        <v>11</v>
      </c>
    </row>
    <row r="27" spans="2:9" ht="15" x14ac:dyDescent="0.2">
      <c r="B27" s="5"/>
      <c r="C27" s="5"/>
      <c r="D27" s="5"/>
      <c r="E27" s="5"/>
      <c r="F27" s="5"/>
      <c r="G27" s="41"/>
    </row>
    <row r="28" spans="2:9" x14ac:dyDescent="0.2">
      <c r="B28" s="1">
        <f>IF(B27="",1,B27+1)</f>
        <v>1</v>
      </c>
      <c r="C28" s="1">
        <v>24</v>
      </c>
      <c r="D28" t="str">
        <f>IF($C28="","",IF(ISERROR(VLOOKUP(C28,Athletes,2,FALSE)),"Unknown Athlete",PROPER(VLOOKUP(C28,Athletes,2,FALSE))))</f>
        <v>Neil Tunstall</v>
      </c>
      <c r="E28" t="str">
        <f>IF($C28="","",IF(VLOOKUP(C28,Athletes,3,FALSE)="","",VLOOKUP(C28,Athletes,3,FALSE)))</f>
        <v>CAC</v>
      </c>
      <c r="F28" t="str">
        <f>IF($C28="","",IF(ISERROR(VLOOKUP(C28,Athletes,7,FALSE)),"",VLOOKUP(C28,Athletes,7,FALSE)))</f>
        <v>V40 Men</v>
      </c>
      <c r="G28" s="75" t="s">
        <v>290</v>
      </c>
      <c r="I28" t="s">
        <v>603</v>
      </c>
    </row>
    <row r="29" spans="2:9" x14ac:dyDescent="0.2">
      <c r="G29"/>
    </row>
    <row r="30" spans="2:9" x14ac:dyDescent="0.2">
      <c r="G30"/>
    </row>
    <row r="31" spans="2:9" x14ac:dyDescent="0.2">
      <c r="G31"/>
    </row>
    <row r="32" spans="2:9" ht="18" x14ac:dyDescent="0.25">
      <c r="B32" s="7" t="s">
        <v>10</v>
      </c>
      <c r="C32" s="7" t="s">
        <v>293</v>
      </c>
      <c r="E32" s="7"/>
      <c r="G32" s="38" t="s">
        <v>587</v>
      </c>
    </row>
    <row r="33" spans="2:7" ht="15.75" customHeight="1" x14ac:dyDescent="0.25">
      <c r="B33" s="7"/>
      <c r="D33" s="7"/>
      <c r="E33" s="3"/>
    </row>
    <row r="34" spans="2:7" ht="15.75" thickBot="1" x14ac:dyDescent="0.25">
      <c r="B34" s="8" t="s">
        <v>9</v>
      </c>
      <c r="C34" s="8" t="s">
        <v>62</v>
      </c>
      <c r="D34" s="8" t="s">
        <v>6</v>
      </c>
      <c r="E34" s="8" t="s">
        <v>7</v>
      </c>
      <c r="F34" s="8" t="s">
        <v>49</v>
      </c>
      <c r="G34" s="40" t="s">
        <v>11</v>
      </c>
    </row>
    <row r="35" spans="2:7" ht="15" x14ac:dyDescent="0.2">
      <c r="B35" s="5"/>
      <c r="C35" s="5"/>
      <c r="D35" s="5"/>
      <c r="E35" s="5"/>
      <c r="F35" s="5"/>
      <c r="G35" s="41"/>
    </row>
    <row r="36" spans="2:7" x14ac:dyDescent="0.2">
      <c r="B36" s="1">
        <f>IF(B35="",1,B35+1)</f>
        <v>1</v>
      </c>
      <c r="C36" s="1">
        <v>124</v>
      </c>
      <c r="D36" t="str">
        <f>IF($C36="","",IF(ISERROR(VLOOKUP(C36,Athletes,2,FALSE)),"Unknown Athlete",PROPER(VLOOKUP(C36,Athletes,2,FALSE))))</f>
        <v>Olivia Robilliard</v>
      </c>
      <c r="E36" t="str">
        <f>IF($C36="","",IF(VLOOKUP(C36,Athletes,3,FALSE)="","",VLOOKUP(C36,Athletes,3,FALSE)))</f>
        <v>CAC</v>
      </c>
      <c r="F36" t="str">
        <f ca="1">IF($C36="","",IF(ISERROR(VLOOKUP(C36,Athletes,7,FALSE)),"",VLOOKUP(C36,Athletes,7,FALSE)))</f>
        <v>U15G</v>
      </c>
      <c r="G36" s="75" t="s">
        <v>294</v>
      </c>
    </row>
    <row r="37" spans="2:7" x14ac:dyDescent="0.2">
      <c r="B37" s="1">
        <f>IF(B36="",1,B36+1)</f>
        <v>2</v>
      </c>
      <c r="C37" s="1">
        <v>149</v>
      </c>
      <c r="D37" t="str">
        <f>IF($C37="","",IF(ISERROR(VLOOKUP(C37,Athletes,2,FALSE)),"Unknown Athlete",PROPER(VLOOKUP(C37,Athletes,2,FALSE))))</f>
        <v>Ava O'Neill</v>
      </c>
      <c r="E37" t="str">
        <f>IF($C37="","",IF(VLOOKUP(C37,Athletes,3,FALSE)="","",VLOOKUP(C37,Athletes,3,FALSE)))</f>
        <v>Truro High</v>
      </c>
      <c r="F37" t="str">
        <f ca="1">IF($C37="","",IF(ISERROR(VLOOKUP(C37,Athletes,7,FALSE)),"",VLOOKUP(C37,Athletes,7,FALSE)))</f>
        <v>U15G</v>
      </c>
      <c r="G37" s="75" t="s">
        <v>296</v>
      </c>
    </row>
    <row r="38" spans="2:7" x14ac:dyDescent="0.2">
      <c r="B38" s="1">
        <f>IF(B37="",1,B37+1)</f>
        <v>3</v>
      </c>
      <c r="C38" s="1">
        <v>127</v>
      </c>
      <c r="D38" t="str">
        <f>IF($C38="","",IF(ISERROR(VLOOKUP(C38,Athletes,2,FALSE)),"Unknown Athlete",PROPER(VLOOKUP(C38,Athletes,2,FALSE))))</f>
        <v>Isabella Seabury</v>
      </c>
      <c r="E38" t="str">
        <f>IF($C38="","",IF(VLOOKUP(C38,Athletes,3,FALSE)="","",VLOOKUP(C38,Athletes,3,FALSE)))</f>
        <v>CAC</v>
      </c>
      <c r="F38" t="str">
        <f ca="1">IF($C38="","",IF(ISERROR(VLOOKUP(C38,Athletes,7,FALSE)),"",VLOOKUP(C38,Athletes,7,FALSE)))</f>
        <v>U15G</v>
      </c>
      <c r="G38" s="75" t="s">
        <v>297</v>
      </c>
    </row>
    <row r="39" spans="2:7" x14ac:dyDescent="0.2">
      <c r="B39" s="1">
        <f>IF(B38="",1,B38+1)</f>
        <v>4</v>
      </c>
      <c r="C39" s="1">
        <v>151</v>
      </c>
      <c r="D39" t="str">
        <f>IF($C39="","",IF(ISERROR(VLOOKUP(C39,Athletes,2,FALSE)),"Unknown Athlete",PROPER(VLOOKUP(C39,Athletes,2,FALSE))))</f>
        <v>Romilly Murray</v>
      </c>
      <c r="E39" t="str">
        <f>IF($C39="","",IF(VLOOKUP(C39,Athletes,3,FALSE)="","",VLOOKUP(C39,Athletes,3,FALSE)))</f>
        <v>Truro High</v>
      </c>
      <c r="F39" t="str">
        <f ca="1">IF($C39="","",IF(ISERROR(VLOOKUP(C39,Athletes,7,FALSE)),"",VLOOKUP(C39,Athletes,7,FALSE)))</f>
        <v>U15G</v>
      </c>
      <c r="G39" s="75" t="s">
        <v>298</v>
      </c>
    </row>
    <row r="40" spans="2:7" x14ac:dyDescent="0.2">
      <c r="G40"/>
    </row>
    <row r="41" spans="2:7" x14ac:dyDescent="0.2">
      <c r="G41"/>
    </row>
    <row r="42" spans="2:7" x14ac:dyDescent="0.2">
      <c r="G42"/>
    </row>
    <row r="43" spans="2:7" ht="18" x14ac:dyDescent="0.25">
      <c r="B43" s="7" t="s">
        <v>10</v>
      </c>
      <c r="C43" s="7" t="s">
        <v>299</v>
      </c>
      <c r="D43" s="43" t="s">
        <v>33</v>
      </c>
      <c r="E43" s="7"/>
      <c r="G43" s="38" t="s">
        <v>585</v>
      </c>
    </row>
    <row r="44" spans="2:7" ht="15.75" customHeight="1" x14ac:dyDescent="0.25">
      <c r="B44" s="7"/>
      <c r="D44" s="7"/>
      <c r="E44" s="3"/>
    </row>
    <row r="45" spans="2:7" ht="15.75" thickBot="1" x14ac:dyDescent="0.25">
      <c r="B45" s="8" t="s">
        <v>9</v>
      </c>
      <c r="C45" s="8" t="s">
        <v>62</v>
      </c>
      <c r="D45" s="8" t="s">
        <v>6</v>
      </c>
      <c r="E45" s="8" t="s">
        <v>7</v>
      </c>
      <c r="F45" s="8" t="s">
        <v>49</v>
      </c>
      <c r="G45" s="40" t="s">
        <v>11</v>
      </c>
    </row>
    <row r="46" spans="2:7" ht="15" x14ac:dyDescent="0.2">
      <c r="B46" s="5"/>
      <c r="C46" s="5"/>
      <c r="D46" s="5"/>
      <c r="E46" s="5"/>
      <c r="F46" s="5"/>
      <c r="G46" s="41"/>
    </row>
    <row r="47" spans="2:7" x14ac:dyDescent="0.2">
      <c r="B47" s="1">
        <f>IF(B46="",1,B46+1)</f>
        <v>1</v>
      </c>
      <c r="C47" s="1">
        <v>73</v>
      </c>
      <c r="D47" t="str">
        <f>IF($C47="","",IF(ISERROR(VLOOKUP(C47,Athletes,2,FALSE)),"Unknown Athlete",PROPER(VLOOKUP(C47,Athletes,2,FALSE))))</f>
        <v>Emily Harvey</v>
      </c>
      <c r="E47" t="str">
        <f>IF($C47="","",IF(VLOOKUP(C47,Athletes,3,FALSE)="","",VLOOKUP(C47,Athletes,3,FALSE)))</f>
        <v>CAC</v>
      </c>
      <c r="F47" t="str">
        <f ca="1">IF($C47="","",IF(ISERROR(VLOOKUP(C47,Athletes,7,FALSE)),"",VLOOKUP(C47,Athletes,7,FALSE)))</f>
        <v>U13G</v>
      </c>
      <c r="G47" s="75" t="s">
        <v>300</v>
      </c>
    </row>
    <row r="48" spans="2:7" x14ac:dyDescent="0.2">
      <c r="B48" s="1">
        <f>IF(B47="",1,B47+1)</f>
        <v>2</v>
      </c>
      <c r="C48" s="1">
        <v>157</v>
      </c>
      <c r="D48" t="str">
        <f>IF($C48="","",IF(ISERROR(VLOOKUP(C48,Athletes,2,FALSE)),"Unknown Athlete",PROPER(VLOOKUP(C48,Athletes,2,FALSE))))</f>
        <v>Sissi Stoller</v>
      </c>
      <c r="E48" t="str">
        <f>IF($C48="","",IF(VLOOKUP(C48,Athletes,3,FALSE)="","",VLOOKUP(C48,Athletes,3,FALSE)))</f>
        <v>Truro High</v>
      </c>
      <c r="F48" t="str">
        <f>IF($C48="","",IF(ISERROR(VLOOKUP(C48,Athletes,7,FALSE)),"",VLOOKUP(C48,Athletes,7,FALSE)))</f>
        <v>U13G</v>
      </c>
      <c r="G48" s="75" t="s">
        <v>301</v>
      </c>
    </row>
    <row r="49" spans="2:7" x14ac:dyDescent="0.2">
      <c r="B49" s="1">
        <f>IF(B48="",1,B48+1)</f>
        <v>3</v>
      </c>
      <c r="C49" s="1">
        <v>64</v>
      </c>
      <c r="D49" t="str">
        <f>IF($C49="","",IF(ISERROR(VLOOKUP(C49,Athletes,2,FALSE)),"Unknown Athlete",PROPER(VLOOKUP(C49,Athletes,2,FALSE))))</f>
        <v>Tilly Day</v>
      </c>
      <c r="E49" t="str">
        <f>IF($C49="","",IF(VLOOKUP(C49,Athletes,3,FALSE)="","",VLOOKUP(C49,Athletes,3,FALSE)))</f>
        <v>COPAC</v>
      </c>
      <c r="F49" t="str">
        <f>IF($C49="","",IF(ISERROR(VLOOKUP(C49,Athletes,7,FALSE)),"",VLOOKUP(C49,Athletes,7,FALSE)))</f>
        <v>U13G</v>
      </c>
      <c r="G49" s="75" t="s">
        <v>302</v>
      </c>
    </row>
    <row r="50" spans="2:7" x14ac:dyDescent="0.2">
      <c r="G50"/>
    </row>
    <row r="51" spans="2:7" x14ac:dyDescent="0.2">
      <c r="G51"/>
    </row>
    <row r="52" spans="2:7" x14ac:dyDescent="0.2">
      <c r="G52"/>
    </row>
    <row r="53" spans="2:7" ht="18" x14ac:dyDescent="0.25">
      <c r="B53" s="7" t="s">
        <v>10</v>
      </c>
      <c r="C53" s="7" t="s">
        <v>322</v>
      </c>
      <c r="E53" s="7"/>
      <c r="G53" s="38" t="s">
        <v>583</v>
      </c>
    </row>
    <row r="54" spans="2:7" ht="15.75" customHeight="1" x14ac:dyDescent="0.25">
      <c r="B54" s="7"/>
      <c r="D54" s="7"/>
      <c r="E54" s="3"/>
    </row>
    <row r="55" spans="2:7" ht="15.75" thickBot="1" x14ac:dyDescent="0.25">
      <c r="B55" s="8" t="s">
        <v>9</v>
      </c>
      <c r="C55" s="8" t="s">
        <v>62</v>
      </c>
      <c r="D55" s="8" t="s">
        <v>6</v>
      </c>
      <c r="E55" s="8" t="s">
        <v>7</v>
      </c>
      <c r="F55" s="8" t="s">
        <v>49</v>
      </c>
      <c r="G55" s="40" t="s">
        <v>11</v>
      </c>
    </row>
    <row r="56" spans="2:7" ht="15" x14ac:dyDescent="0.2">
      <c r="B56" s="5"/>
      <c r="C56" s="5"/>
      <c r="D56" s="5"/>
      <c r="E56" s="5"/>
      <c r="F56" s="5"/>
      <c r="G56" s="41"/>
    </row>
    <row r="57" spans="2:7" x14ac:dyDescent="0.2">
      <c r="B57" s="1">
        <f>IF(B56="",1,B56+1)</f>
        <v>1</v>
      </c>
      <c r="C57" s="1">
        <v>56</v>
      </c>
      <c r="D57" t="str">
        <f>IF($C57="","",IF(ISERROR(VLOOKUP(C57,Athletes,2,FALSE)),"Unknown Athlete",PROPER(VLOOKUP(C57,Athletes,2,FALSE))))</f>
        <v>Isabella Mulready</v>
      </c>
      <c r="E57" t="str">
        <f>IF($C57="","",IF(VLOOKUP(C57,Athletes,3,FALSE)="","",VLOOKUP(C57,Athletes,3,FALSE)))</f>
        <v>N&amp;P</v>
      </c>
      <c r="F57" t="str">
        <f ca="1">IF($C57="","",IF(ISERROR(VLOOKUP(C57,Athletes,7,FALSE)),"",VLOOKUP(C57,Athletes,7,FALSE)))</f>
        <v>U11G</v>
      </c>
      <c r="G57" s="75" t="s">
        <v>317</v>
      </c>
    </row>
    <row r="58" spans="2:7" x14ac:dyDescent="0.2">
      <c r="B58" s="1">
        <f>IF(B57="",1,B57+1)</f>
        <v>2</v>
      </c>
      <c r="C58" s="1">
        <v>103</v>
      </c>
      <c r="D58" t="str">
        <f>IF($C58="","",IF(ISERROR(VLOOKUP(C58,Athletes,2,FALSE)),"Unknown Athlete",PROPER(VLOOKUP(C58,Athletes,2,FALSE))))</f>
        <v>Ailla Mccaig</v>
      </c>
      <c r="E58" t="str">
        <f>IF($C58="","",IF(VLOOKUP(C58,Athletes,3,FALSE)="","",VLOOKUP(C58,Athletes,3,FALSE)))</f>
        <v>COPAC</v>
      </c>
      <c r="F58" t="str">
        <f ca="1">IF($C58="","",IF(ISERROR(VLOOKUP(C58,Athletes,7,FALSE)),"",VLOOKUP(C58,Athletes,7,FALSE)))</f>
        <v>U11G</v>
      </c>
      <c r="G58" s="75" t="s">
        <v>318</v>
      </c>
    </row>
    <row r="59" spans="2:7" x14ac:dyDescent="0.2">
      <c r="B59" s="1">
        <f>IF(B58="",1,B58+1)</f>
        <v>3</v>
      </c>
      <c r="C59" s="1">
        <v>7</v>
      </c>
      <c r="D59" t="str">
        <f>IF($C59="","",IF(ISERROR(VLOOKUP(C59,Athletes,2,FALSE)),"Unknown Athlete",PROPER(VLOOKUP(C59,Athletes,2,FALSE))))</f>
        <v>Shara Ingleby</v>
      </c>
      <c r="E59" t="str">
        <f>IF($C59="","",IF(VLOOKUP(C59,Athletes,3,FALSE)="","",VLOOKUP(C59,Athletes,3,FALSE)))</f>
        <v>COPAC</v>
      </c>
      <c r="F59" t="str">
        <f>IF($C59="","",IF(ISERROR(VLOOKUP(C59,Athletes,7,FALSE)),"",VLOOKUP(C59,Athletes,7,FALSE)))</f>
        <v>U11G</v>
      </c>
      <c r="G59" s="75" t="s">
        <v>319</v>
      </c>
    </row>
    <row r="60" spans="2:7" x14ac:dyDescent="0.2">
      <c r="B60" s="1">
        <f>IF(B59="",1,B59+1)</f>
        <v>4</v>
      </c>
      <c r="C60" s="1">
        <v>171</v>
      </c>
      <c r="D60" t="str">
        <f>IF($C60="","",IF(ISERROR(VLOOKUP(C60,Athletes,2,FALSE)),"Unknown Athlete",PROPER(VLOOKUP(C60,Athletes,2,FALSE))))</f>
        <v>Bryer Sautelle-Smith</v>
      </c>
      <c r="E60" t="str">
        <f>IF($C60="","",IF(VLOOKUP(C60,Athletes,3,FALSE)="","",VLOOKUP(C60,Athletes,3,FALSE)))</f>
        <v>Truro High</v>
      </c>
      <c r="F60" t="str">
        <f>IF($C60="","",IF(ISERROR(VLOOKUP(C60,Athletes,7,FALSE)),"",VLOOKUP(C60,Athletes,7,FALSE)))</f>
        <v>U11G</v>
      </c>
      <c r="G60" s="75" t="s">
        <v>321</v>
      </c>
    </row>
    <row r="61" spans="2:7" x14ac:dyDescent="0.2">
      <c r="G61"/>
    </row>
    <row r="62" spans="2:7" x14ac:dyDescent="0.2">
      <c r="G62"/>
    </row>
    <row r="63" spans="2:7" x14ac:dyDescent="0.2">
      <c r="G63"/>
    </row>
    <row r="64" spans="2:7" ht="18" x14ac:dyDescent="0.25">
      <c r="B64" s="7" t="s">
        <v>10</v>
      </c>
      <c r="C64" s="7" t="s">
        <v>323</v>
      </c>
      <c r="E64" s="7"/>
      <c r="G64" s="38" t="s">
        <v>584</v>
      </c>
    </row>
    <row r="65" spans="2:7" ht="15.75" customHeight="1" x14ac:dyDescent="0.25">
      <c r="B65" s="7"/>
      <c r="D65" s="7"/>
      <c r="E65" s="3"/>
    </row>
    <row r="66" spans="2:7" ht="15.75" thickBot="1" x14ac:dyDescent="0.25">
      <c r="B66" s="8" t="s">
        <v>9</v>
      </c>
      <c r="C66" s="8" t="s">
        <v>62</v>
      </c>
      <c r="D66" s="8" t="s">
        <v>6</v>
      </c>
      <c r="E66" s="8" t="s">
        <v>7</v>
      </c>
      <c r="F66" s="8" t="s">
        <v>49</v>
      </c>
      <c r="G66" s="40" t="s">
        <v>11</v>
      </c>
    </row>
    <row r="67" spans="2:7" ht="15" x14ac:dyDescent="0.2">
      <c r="B67" s="5"/>
      <c r="C67" s="5"/>
      <c r="D67" s="5"/>
      <c r="E67" s="5"/>
      <c r="F67" s="5"/>
      <c r="G67" s="41"/>
    </row>
    <row r="68" spans="2:7" x14ac:dyDescent="0.2">
      <c r="B68" s="1">
        <f>IF(B67="",1,B67+1)</f>
        <v>1</v>
      </c>
      <c r="C68" s="1">
        <v>74</v>
      </c>
      <c r="D68" t="str">
        <f>IF($C68="","",IF(ISERROR(VLOOKUP(C68,Athletes,2,FALSE)),"Unknown Athlete",PROPER(VLOOKUP(C68,Athletes,2,FALSE))))</f>
        <v>Sennen Gibson</v>
      </c>
      <c r="E68" t="str">
        <f>IF($C68="","",IF(VLOOKUP(C68,Athletes,3,FALSE)="","",VLOOKUP(C68,Athletes,3,FALSE)))</f>
        <v>CAC</v>
      </c>
      <c r="F68" t="str">
        <f ca="1">IF($C68="","",IF(ISERROR(VLOOKUP(C68,Athletes,7,FALSE)),"",VLOOKUP(C68,Athletes,7,FALSE)))</f>
        <v>U11G</v>
      </c>
      <c r="G68" s="75" t="s">
        <v>324</v>
      </c>
    </row>
    <row r="69" spans="2:7" x14ac:dyDescent="0.2">
      <c r="B69" s="1">
        <f>IF(B68="",1,B68+1)</f>
        <v>2</v>
      </c>
      <c r="C69" s="1">
        <v>80</v>
      </c>
      <c r="D69" t="str">
        <f>IF($C69="","",IF(ISERROR(VLOOKUP(C69,Athletes,2,FALSE)),"Unknown Athlete",PROPER(VLOOKUP(C69,Athletes,2,FALSE))))</f>
        <v>Evelyn Cain</v>
      </c>
      <c r="E69" t="str">
        <f>IF($C69="","",IF(VLOOKUP(C69,Athletes,3,FALSE)="","",VLOOKUP(C69,Athletes,3,FALSE)))</f>
        <v>N&amp;P</v>
      </c>
      <c r="F69" t="str">
        <f>IF($C69="","",IF(ISERROR(VLOOKUP(C69,Athletes,7,FALSE)),"",VLOOKUP(C69,Athletes,7,FALSE)))</f>
        <v>U11G</v>
      </c>
      <c r="G69" s="75" t="s">
        <v>325</v>
      </c>
    </row>
    <row r="70" spans="2:7" x14ac:dyDescent="0.2">
      <c r="B70" s="1">
        <f>IF(B69="",1,B69+1)</f>
        <v>3</v>
      </c>
      <c r="C70" s="1">
        <v>174</v>
      </c>
      <c r="D70" t="str">
        <f>IF($C70="","",IF(ISERROR(VLOOKUP(C70,Athletes,2,FALSE)),"Unknown Athlete",PROPER(VLOOKUP(C70,Athletes,2,FALSE))))</f>
        <v>Grace Hamilton</v>
      </c>
      <c r="E70" t="str">
        <f>IF($C70="","",IF(VLOOKUP(C70,Athletes,3,FALSE)="","",VLOOKUP(C70,Athletes,3,FALSE)))</f>
        <v>Truro High</v>
      </c>
      <c r="F70" t="str">
        <f>IF($C70="","",IF(ISERROR(VLOOKUP(C70,Athletes,7,FALSE)),"",VLOOKUP(C70,Athletes,7,FALSE)))</f>
        <v>U11G</v>
      </c>
      <c r="G70" s="75" t="s">
        <v>326</v>
      </c>
    </row>
    <row r="71" spans="2:7" x14ac:dyDescent="0.2">
      <c r="B71" s="1">
        <f>IF(B70="",1,B70+1)</f>
        <v>4</v>
      </c>
      <c r="C71" s="1">
        <v>53</v>
      </c>
      <c r="D71" t="str">
        <f>IF($C71="","",IF(ISERROR(VLOOKUP(C71,Athletes,2,FALSE)),"Unknown Athlete",PROPER(VLOOKUP(C71,Athletes,2,FALSE))))</f>
        <v>Olivia Webber</v>
      </c>
      <c r="E71" t="str">
        <f>IF($C71="","",IF(VLOOKUP(C71,Athletes,3,FALSE)="","",VLOOKUP(C71,Athletes,3,FALSE)))</f>
        <v>COPAC</v>
      </c>
      <c r="F71" t="str">
        <f>IF($C71="","",IF(ISERROR(VLOOKUP(C71,Athletes,7,FALSE)),"",VLOOKUP(C71,Athletes,7,FALSE)))</f>
        <v>U11G</v>
      </c>
      <c r="G71" s="75" t="s">
        <v>326</v>
      </c>
    </row>
    <row r="72" spans="2:7" x14ac:dyDescent="0.2">
      <c r="B72" s="1">
        <f>IF(B71="",1,B71+1)</f>
        <v>5</v>
      </c>
      <c r="C72" s="1">
        <v>176</v>
      </c>
      <c r="D72" t="str">
        <f>IF($C72="","",IF(ISERROR(VLOOKUP(C72,Athletes,2,FALSE)),"Unknown Athlete",PROPER(VLOOKUP(C72,Athletes,2,FALSE))))</f>
        <v>Ava Jones</v>
      </c>
      <c r="E72" t="str">
        <f>IF($C72="","",IF(VLOOKUP(C72,Athletes,3,FALSE)="","",VLOOKUP(C72,Athletes,3,FALSE)))</f>
        <v>Truro High</v>
      </c>
      <c r="F72" t="str">
        <f ca="1">IF($C72="","",IF(ISERROR(VLOOKUP(C72,Athletes,7,FALSE)),"",VLOOKUP(C72,Athletes,7,FALSE)))</f>
        <v>U11G</v>
      </c>
      <c r="G72" s="75" t="s">
        <v>327</v>
      </c>
    </row>
    <row r="73" spans="2:7" x14ac:dyDescent="0.2">
      <c r="G73"/>
    </row>
    <row r="74" spans="2:7" x14ac:dyDescent="0.2">
      <c r="G74"/>
    </row>
    <row r="75" spans="2:7" x14ac:dyDescent="0.2">
      <c r="G75"/>
    </row>
    <row r="76" spans="2:7" ht="18" x14ac:dyDescent="0.25">
      <c r="B76" s="7" t="s">
        <v>10</v>
      </c>
      <c r="C76" s="7" t="s">
        <v>328</v>
      </c>
      <c r="E76" s="7"/>
      <c r="G76" s="38" t="s">
        <v>588</v>
      </c>
    </row>
    <row r="77" spans="2:7" ht="15.75" customHeight="1" x14ac:dyDescent="0.25">
      <c r="B77" s="7"/>
      <c r="D77" s="7"/>
      <c r="E77" s="3"/>
    </row>
    <row r="78" spans="2:7" ht="15.75" thickBot="1" x14ac:dyDescent="0.25">
      <c r="B78" s="8" t="s">
        <v>9</v>
      </c>
      <c r="C78" s="8" t="s">
        <v>62</v>
      </c>
      <c r="D78" s="8" t="s">
        <v>6</v>
      </c>
      <c r="E78" s="8" t="s">
        <v>7</v>
      </c>
      <c r="F78" s="8" t="s">
        <v>49</v>
      </c>
      <c r="G78" s="40" t="s">
        <v>11</v>
      </c>
    </row>
    <row r="79" spans="2:7" ht="15" x14ac:dyDescent="0.2">
      <c r="B79" s="5"/>
      <c r="C79" s="5"/>
      <c r="D79" s="5"/>
      <c r="E79" s="5"/>
      <c r="F79" s="5"/>
      <c r="G79" s="41"/>
    </row>
    <row r="80" spans="2:7" x14ac:dyDescent="0.2">
      <c r="B80" s="1">
        <f t="shared" ref="B80:B87" si="0">IF(B79="",1,B79+1)</f>
        <v>1</v>
      </c>
      <c r="C80" s="1">
        <v>58</v>
      </c>
      <c r="D80" t="str">
        <f t="shared" ref="D80:D87" si="1">IF($C80="","",IF(ISERROR(VLOOKUP(C80,Athletes,2,FALSE)),"Unknown Athlete",PROPER(VLOOKUP(C80,Athletes,2,FALSE))))</f>
        <v>Lamara Hammoudeh</v>
      </c>
      <c r="E80" t="str">
        <f t="shared" ref="E80:E87" si="2">IF($C80="","",IF(VLOOKUP(C80,Athletes,3,FALSE)="","",VLOOKUP(C80,Athletes,3,FALSE)))</f>
        <v>COPAC</v>
      </c>
      <c r="F80" t="str">
        <f t="shared" ref="F80:F87" ca="1" si="3">IF($C80="","",IF(ISERROR(VLOOKUP(C80,Athletes,7,FALSE)),"",VLOOKUP(C80,Athletes,7,FALSE)))</f>
        <v>U13G</v>
      </c>
      <c r="G80" s="75" t="s">
        <v>294</v>
      </c>
    </row>
    <row r="81" spans="2:7" x14ac:dyDescent="0.2">
      <c r="B81" s="1">
        <f t="shared" si="0"/>
        <v>2</v>
      </c>
      <c r="C81" s="1">
        <v>136</v>
      </c>
      <c r="D81" t="str">
        <f t="shared" si="1"/>
        <v>Paige Ratcliffe</v>
      </c>
      <c r="E81" t="str">
        <f t="shared" si="2"/>
        <v>N&amp;P</v>
      </c>
      <c r="F81" t="str">
        <f t="shared" ca="1" si="3"/>
        <v>U13G</v>
      </c>
      <c r="G81" s="75" t="s">
        <v>296</v>
      </c>
    </row>
    <row r="82" spans="2:7" x14ac:dyDescent="0.2">
      <c r="B82" s="1">
        <f t="shared" si="0"/>
        <v>3</v>
      </c>
      <c r="C82" s="1">
        <v>17</v>
      </c>
      <c r="D82" t="str">
        <f t="shared" si="1"/>
        <v>Nylah Chowney</v>
      </c>
      <c r="E82" t="str">
        <f t="shared" si="2"/>
        <v>CAC</v>
      </c>
      <c r="F82" t="str">
        <f t="shared" ca="1" si="3"/>
        <v>U13G</v>
      </c>
      <c r="G82" s="75" t="s">
        <v>329</v>
      </c>
    </row>
    <row r="83" spans="2:7" x14ac:dyDescent="0.2">
      <c r="B83" s="1">
        <f t="shared" si="0"/>
        <v>4</v>
      </c>
      <c r="C83" s="1">
        <v>128</v>
      </c>
      <c r="D83" t="str">
        <f t="shared" si="1"/>
        <v>Sadie Whitehouse</v>
      </c>
      <c r="E83" t="str">
        <f t="shared" si="2"/>
        <v>CAC</v>
      </c>
      <c r="F83" t="str">
        <f t="shared" ca="1" si="3"/>
        <v>U13G</v>
      </c>
      <c r="G83" s="75" t="s">
        <v>329</v>
      </c>
    </row>
    <row r="84" spans="2:7" x14ac:dyDescent="0.2">
      <c r="B84" s="1">
        <f t="shared" si="0"/>
        <v>5</v>
      </c>
      <c r="C84" s="1">
        <v>152</v>
      </c>
      <c r="D84" t="str">
        <f t="shared" si="1"/>
        <v>Savannah Peskett</v>
      </c>
      <c r="E84" t="str">
        <f t="shared" si="2"/>
        <v>Truro High</v>
      </c>
      <c r="F84" t="str">
        <f t="shared" ca="1" si="3"/>
        <v>U13G</v>
      </c>
      <c r="G84" s="75" t="s">
        <v>331</v>
      </c>
    </row>
    <row r="85" spans="2:7" x14ac:dyDescent="0.2">
      <c r="B85" s="1">
        <f t="shared" si="0"/>
        <v>6</v>
      </c>
      <c r="C85" s="1">
        <v>64</v>
      </c>
      <c r="D85" t="str">
        <f t="shared" si="1"/>
        <v>Tilly Day</v>
      </c>
      <c r="E85" t="str">
        <f t="shared" si="2"/>
        <v>COPAC</v>
      </c>
      <c r="F85" t="str">
        <f t="shared" si="3"/>
        <v>U13G</v>
      </c>
      <c r="G85" s="75" t="s">
        <v>333</v>
      </c>
    </row>
    <row r="86" spans="2:7" x14ac:dyDescent="0.2">
      <c r="B86" s="1">
        <f t="shared" si="0"/>
        <v>7</v>
      </c>
      <c r="C86" s="1">
        <v>33</v>
      </c>
      <c r="D86" t="str">
        <f t="shared" si="1"/>
        <v>Cordelia Murray</v>
      </c>
      <c r="E86" t="str">
        <f t="shared" si="2"/>
        <v>N&amp;P</v>
      </c>
      <c r="F86" t="str">
        <f t="shared" ca="1" si="3"/>
        <v>U13G</v>
      </c>
      <c r="G86" s="75" t="s">
        <v>330</v>
      </c>
    </row>
    <row r="87" spans="2:7" x14ac:dyDescent="0.2">
      <c r="B87" s="1">
        <f t="shared" si="0"/>
        <v>8</v>
      </c>
      <c r="C87" s="1">
        <v>69</v>
      </c>
      <c r="D87" t="str">
        <f t="shared" si="1"/>
        <v>Lexie Harrold</v>
      </c>
      <c r="E87" t="str">
        <f t="shared" si="2"/>
        <v>CAC</v>
      </c>
      <c r="F87" t="str">
        <f t="shared" si="3"/>
        <v>U13G</v>
      </c>
      <c r="G87" s="75" t="s">
        <v>334</v>
      </c>
    </row>
    <row r="88" spans="2:7" x14ac:dyDescent="0.2">
      <c r="G88"/>
    </row>
    <row r="89" spans="2:7" x14ac:dyDescent="0.2">
      <c r="G89"/>
    </row>
    <row r="90" spans="2:7" x14ac:dyDescent="0.2">
      <c r="G90"/>
    </row>
    <row r="91" spans="2:7" ht="18" x14ac:dyDescent="0.25">
      <c r="B91" s="7" t="s">
        <v>10</v>
      </c>
      <c r="C91" s="7" t="s">
        <v>335</v>
      </c>
      <c r="E91" s="7"/>
      <c r="G91" s="38"/>
    </row>
    <row r="92" spans="2:7" ht="15.75" customHeight="1" x14ac:dyDescent="0.25">
      <c r="B92" s="7"/>
      <c r="D92" s="7"/>
      <c r="E92" s="3"/>
    </row>
    <row r="93" spans="2:7" ht="15.75" thickBot="1" x14ac:dyDescent="0.25">
      <c r="B93" s="8" t="s">
        <v>9</v>
      </c>
      <c r="C93" s="8" t="s">
        <v>62</v>
      </c>
      <c r="D93" s="8" t="s">
        <v>6</v>
      </c>
      <c r="E93" s="8" t="s">
        <v>7</v>
      </c>
      <c r="F93" s="8" t="s">
        <v>49</v>
      </c>
      <c r="G93" s="40" t="s">
        <v>11</v>
      </c>
    </row>
    <row r="94" spans="2:7" ht="15" x14ac:dyDescent="0.2">
      <c r="B94" s="5"/>
      <c r="C94" s="5"/>
      <c r="D94" s="5"/>
      <c r="E94" s="5"/>
      <c r="F94" s="5"/>
      <c r="G94" s="41"/>
    </row>
    <row r="95" spans="2:7" x14ac:dyDescent="0.2">
      <c r="B95" s="1">
        <f>IF(B94="",1,B94+1)</f>
        <v>1</v>
      </c>
      <c r="C95" s="1">
        <v>52</v>
      </c>
      <c r="D95" t="str">
        <f>IF($C95="","",IF(ISERROR(VLOOKUP(C95,Athletes,2,FALSE)),"Unknown Athlete",PROPER(VLOOKUP(C95,Athletes,2,FALSE))))</f>
        <v>Serena Clarke</v>
      </c>
      <c r="E95" t="str">
        <f>IF($C95="","",IF(VLOOKUP(C95,Athletes,3,FALSE)="","",VLOOKUP(C95,Athletes,3,FALSE)))</f>
        <v>N&amp;P</v>
      </c>
      <c r="F95" t="str">
        <f ca="1">IF($C95="","",IF(ISERROR(VLOOKUP(C95,Athletes,7,FALSE)),"",VLOOKUP(C95,Athletes,7,FALSE)))</f>
        <v>U17W</v>
      </c>
      <c r="G95" s="75" t="s">
        <v>336</v>
      </c>
    </row>
    <row r="96" spans="2:7" x14ac:dyDescent="0.2">
      <c r="B96" s="1">
        <f>IF(B95="",1,B95+1)</f>
        <v>2</v>
      </c>
      <c r="C96" s="1">
        <v>186</v>
      </c>
      <c r="D96" t="str">
        <f>IF($C96="","",IF(ISERROR(VLOOKUP(C96,Athletes,2,FALSE)),"Unknown Athlete",PROPER(VLOOKUP(C96,Athletes,2,FALSE))))</f>
        <v>Jasmine Gray</v>
      </c>
      <c r="E96" t="str">
        <f>IF($C96="","",IF(VLOOKUP(C96,Athletes,3,FALSE)="","",VLOOKUP(C96,Athletes,3,FALSE)))</f>
        <v>Tavistock</v>
      </c>
      <c r="F96" t="str">
        <f ca="1">IF($C96="","",IF(ISERROR(VLOOKUP(C96,Athletes,7,FALSE)),"",VLOOKUP(C96,Athletes,7,FALSE)))</f>
        <v>SW</v>
      </c>
      <c r="G96" s="75" t="s">
        <v>337</v>
      </c>
    </row>
    <row r="97" spans="2:7" x14ac:dyDescent="0.2">
      <c r="B97" s="1">
        <f>IF(B96="",1,B96+1)</f>
        <v>3</v>
      </c>
      <c r="C97" s="1">
        <v>117</v>
      </c>
      <c r="D97" t="str">
        <f>IF($C97="","",IF(ISERROR(VLOOKUP(C97,Athletes,2,FALSE)),"Unknown Athlete",PROPER(VLOOKUP(C97,Athletes,2,FALSE))))</f>
        <v>Izzie Price</v>
      </c>
      <c r="E97" t="str">
        <f>IF($C97="","",IF(VLOOKUP(C97,Athletes,3,FALSE)="","",VLOOKUP(C97,Athletes,3,FALSE)))</f>
        <v>CAC</v>
      </c>
      <c r="F97" t="str">
        <f ca="1">IF($C97="","",IF(ISERROR(VLOOKUP(C97,Athletes,7,FALSE)),"",VLOOKUP(C97,Athletes,7,FALSE)))</f>
        <v>U17W</v>
      </c>
      <c r="G97" s="75" t="s">
        <v>338</v>
      </c>
    </row>
    <row r="98" spans="2:7" x14ac:dyDescent="0.2">
      <c r="B98" s="1">
        <f>IF(B97="",1,B97+1)</f>
        <v>4</v>
      </c>
      <c r="C98" s="1">
        <v>47</v>
      </c>
      <c r="D98" t="str">
        <f>IF($C98="","",IF(ISERROR(VLOOKUP(C98,Athletes,2,FALSE)),"Unknown Athlete",PROPER(VLOOKUP(C98,Athletes,2,FALSE))))</f>
        <v>Grace Roberts</v>
      </c>
      <c r="E98" t="str">
        <f>IF($C98="","",IF(VLOOKUP(C98,Athletes,3,FALSE)="","",VLOOKUP(C98,Athletes,3,FALSE)))</f>
        <v>N&amp;P</v>
      </c>
      <c r="F98" t="str">
        <f ca="1">IF($C98="","",IF(ISERROR(VLOOKUP(C98,Athletes,7,FALSE)),"",VLOOKUP(C98,Athletes,7,FALSE)))</f>
        <v>U17W</v>
      </c>
      <c r="G98" s="75" t="s">
        <v>339</v>
      </c>
    </row>
    <row r="99" spans="2:7" x14ac:dyDescent="0.2">
      <c r="G99"/>
    </row>
    <row r="100" spans="2:7" x14ac:dyDescent="0.2">
      <c r="G100"/>
    </row>
    <row r="101" spans="2:7" x14ac:dyDescent="0.2">
      <c r="G101"/>
    </row>
    <row r="102" spans="2:7" ht="18" x14ac:dyDescent="0.25">
      <c r="B102" s="7" t="s">
        <v>10</v>
      </c>
      <c r="C102" s="7" t="s">
        <v>340</v>
      </c>
      <c r="E102" s="7"/>
      <c r="G102" s="38"/>
    </row>
    <row r="103" spans="2:7" ht="15.75" customHeight="1" x14ac:dyDescent="0.25">
      <c r="B103" s="7"/>
      <c r="D103" s="7"/>
      <c r="E103" s="3"/>
    </row>
    <row r="104" spans="2:7" ht="15.75" thickBot="1" x14ac:dyDescent="0.25">
      <c r="B104" s="8" t="s">
        <v>9</v>
      </c>
      <c r="C104" s="8" t="s">
        <v>62</v>
      </c>
      <c r="D104" s="8" t="s">
        <v>6</v>
      </c>
      <c r="E104" s="8" t="s">
        <v>7</v>
      </c>
      <c r="F104" s="8" t="s">
        <v>49</v>
      </c>
      <c r="G104" s="40" t="s">
        <v>11</v>
      </c>
    </row>
    <row r="105" spans="2:7" ht="15" x14ac:dyDescent="0.2">
      <c r="B105" s="5"/>
      <c r="C105" s="5"/>
      <c r="D105" s="5"/>
      <c r="E105" s="5"/>
      <c r="F105" s="5"/>
      <c r="G105" s="41"/>
    </row>
    <row r="106" spans="2:7" x14ac:dyDescent="0.2">
      <c r="B106" s="1">
        <f t="shared" ref="B106:B113" si="4">IF(B105="",1,B105+1)</f>
        <v>1</v>
      </c>
      <c r="C106" s="1">
        <v>93</v>
      </c>
      <c r="D106" t="str">
        <f t="shared" ref="D106:D113" si="5">IF($C106="","",IF(ISERROR(VLOOKUP(C106,Athletes,2,FALSE)),"Unknown Athlete",PROPER(VLOOKUP(C106,Athletes,2,FALSE))))</f>
        <v>Jack Nancarrow</v>
      </c>
      <c r="E106" t="str">
        <f t="shared" ref="E106:E113" si="6">IF($C106="","",IF(VLOOKUP(C106,Athletes,3,FALSE)="","",VLOOKUP(C106,Athletes,3,FALSE)))</f>
        <v>N&amp;P</v>
      </c>
      <c r="F106" t="str">
        <f t="shared" ref="F106:F113" ca="1" si="7">IF($C106="","",IF(ISERROR(VLOOKUP(C106,Athletes,7,FALSE)),"",VLOOKUP(C106,Athletes,7,FALSE)))</f>
        <v>SM</v>
      </c>
      <c r="G106" s="75" t="s">
        <v>341</v>
      </c>
    </row>
    <row r="107" spans="2:7" x14ac:dyDescent="0.2">
      <c r="B107" s="1">
        <f t="shared" si="4"/>
        <v>2</v>
      </c>
      <c r="C107" s="1">
        <v>39</v>
      </c>
      <c r="D107" t="str">
        <f t="shared" si="5"/>
        <v>Dylan Stevens</v>
      </c>
      <c r="E107" t="str">
        <f t="shared" si="6"/>
        <v>N&amp;P</v>
      </c>
      <c r="F107" t="str">
        <f t="shared" ca="1" si="7"/>
        <v>U20M</v>
      </c>
      <c r="G107" s="75" t="s">
        <v>341</v>
      </c>
    </row>
    <row r="108" spans="2:7" x14ac:dyDescent="0.2">
      <c r="B108" s="1">
        <f t="shared" si="4"/>
        <v>3</v>
      </c>
      <c r="C108" s="1">
        <v>199</v>
      </c>
      <c r="D108" t="str">
        <f t="shared" si="5"/>
        <v>Kyran James</v>
      </c>
      <c r="E108" t="str">
        <f t="shared" si="6"/>
        <v>N&amp;P</v>
      </c>
      <c r="F108" t="str">
        <f t="shared" ca="1" si="7"/>
        <v>U20M</v>
      </c>
      <c r="G108" s="75" t="s">
        <v>342</v>
      </c>
    </row>
    <row r="109" spans="2:7" x14ac:dyDescent="0.2">
      <c r="B109" s="1">
        <f t="shared" si="4"/>
        <v>4</v>
      </c>
      <c r="C109" s="1">
        <v>92</v>
      </c>
      <c r="D109" t="str">
        <f t="shared" si="5"/>
        <v>Aaron Collins</v>
      </c>
      <c r="E109" t="str">
        <f t="shared" si="6"/>
        <v>N&amp;P</v>
      </c>
      <c r="F109" t="str">
        <f t="shared" ca="1" si="7"/>
        <v>U17M</v>
      </c>
      <c r="G109" s="75" t="s">
        <v>343</v>
      </c>
    </row>
    <row r="110" spans="2:7" x14ac:dyDescent="0.2">
      <c r="B110" s="1">
        <f t="shared" si="4"/>
        <v>5</v>
      </c>
      <c r="C110" s="1">
        <v>108</v>
      </c>
      <c r="D110" t="str">
        <f t="shared" si="5"/>
        <v>Jack Mcnair</v>
      </c>
      <c r="E110" t="str">
        <f t="shared" si="6"/>
        <v>CAC</v>
      </c>
      <c r="F110" t="str">
        <f t="shared" ca="1" si="7"/>
        <v>U17M</v>
      </c>
      <c r="G110" s="75" t="s">
        <v>344</v>
      </c>
    </row>
    <row r="111" spans="2:7" x14ac:dyDescent="0.2">
      <c r="B111" s="1">
        <f t="shared" si="4"/>
        <v>6</v>
      </c>
      <c r="C111" s="1">
        <v>6</v>
      </c>
      <c r="D111" t="str">
        <f t="shared" si="5"/>
        <v>Jaime Ingleby</v>
      </c>
      <c r="E111" t="str">
        <f t="shared" si="6"/>
        <v>COPAC</v>
      </c>
      <c r="F111" t="str">
        <f t="shared" si="7"/>
        <v>V40 Men</v>
      </c>
      <c r="G111" s="75" t="s">
        <v>345</v>
      </c>
    </row>
    <row r="112" spans="2:7" x14ac:dyDescent="0.2">
      <c r="B112" s="1">
        <f t="shared" si="4"/>
        <v>7</v>
      </c>
      <c r="C112" s="1">
        <v>78</v>
      </c>
      <c r="D112" t="str">
        <f t="shared" si="5"/>
        <v>Tristan Babb</v>
      </c>
      <c r="E112" t="str">
        <f t="shared" si="6"/>
        <v>N&amp;P</v>
      </c>
      <c r="F112" t="str">
        <f t="shared" ca="1" si="7"/>
        <v>U17M</v>
      </c>
      <c r="G112" s="75" t="s">
        <v>346</v>
      </c>
    </row>
    <row r="113" spans="2:7" x14ac:dyDescent="0.2">
      <c r="B113" s="1">
        <f t="shared" si="4"/>
        <v>8</v>
      </c>
      <c r="C113" s="1">
        <v>2</v>
      </c>
      <c r="D113" t="str">
        <f t="shared" si="5"/>
        <v>Ian Wright</v>
      </c>
      <c r="E113" t="str">
        <f t="shared" si="6"/>
        <v>CAC</v>
      </c>
      <c r="F113" t="str">
        <f t="shared" si="7"/>
        <v>V40 Men</v>
      </c>
      <c r="G113" s="75" t="s">
        <v>347</v>
      </c>
    </row>
    <row r="114" spans="2:7" x14ac:dyDescent="0.2">
      <c r="G114"/>
    </row>
    <row r="115" spans="2:7" x14ac:dyDescent="0.2">
      <c r="G115"/>
    </row>
    <row r="116" spans="2:7" x14ac:dyDescent="0.2">
      <c r="G116"/>
    </row>
    <row r="117" spans="2:7" ht="18" x14ac:dyDescent="0.25">
      <c r="B117" s="7" t="s">
        <v>10</v>
      </c>
      <c r="C117" s="7" t="s">
        <v>348</v>
      </c>
      <c r="E117" s="7"/>
      <c r="G117" s="38"/>
    </row>
    <row r="118" spans="2:7" ht="15.75" customHeight="1" x14ac:dyDescent="0.25">
      <c r="B118" s="7"/>
      <c r="D118" s="7"/>
      <c r="E118" s="3"/>
    </row>
    <row r="119" spans="2:7" ht="15.75" thickBot="1" x14ac:dyDescent="0.25">
      <c r="B119" s="8" t="s">
        <v>9</v>
      </c>
      <c r="C119" s="8" t="s">
        <v>62</v>
      </c>
      <c r="D119" s="8" t="s">
        <v>6</v>
      </c>
      <c r="E119" s="8" t="s">
        <v>7</v>
      </c>
      <c r="F119" s="8" t="s">
        <v>49</v>
      </c>
      <c r="G119" s="40" t="s">
        <v>11</v>
      </c>
    </row>
    <row r="120" spans="2:7" ht="15" x14ac:dyDescent="0.2">
      <c r="B120" s="5"/>
      <c r="C120" s="5"/>
      <c r="D120" s="5"/>
      <c r="E120" s="5"/>
      <c r="F120" s="5"/>
      <c r="G120" s="41"/>
    </row>
    <row r="121" spans="2:7" x14ac:dyDescent="0.2">
      <c r="B121" s="1">
        <f t="shared" ref="B121:B127" si="8">IF(B120="",1,B120+1)</f>
        <v>1</v>
      </c>
      <c r="C121" s="1">
        <v>87</v>
      </c>
      <c r="D121" t="str">
        <f t="shared" ref="D121:D127" si="9">IF($C121="","",IF(ISERROR(VLOOKUP(C121,Athletes,2,FALSE)),"Unknown Athlete",PROPER(VLOOKUP(C121,Athletes,2,FALSE))))</f>
        <v>Seth Dyson</v>
      </c>
      <c r="E121" t="str">
        <f t="shared" ref="E121:E127" si="10">IF($C121="","",IF(VLOOKUP(C121,Athletes,3,FALSE)="","",VLOOKUP(C121,Athletes,3,FALSE)))</f>
        <v>N&amp;P</v>
      </c>
      <c r="F121" t="str">
        <f t="shared" ref="F121:F127" ca="1" si="11">IF($C121="","",IF(ISERROR(VLOOKUP(C121,Athletes,7,FALSE)),"",VLOOKUP(C121,Athletes,7,FALSE)))</f>
        <v>U15B</v>
      </c>
      <c r="G121" s="75" t="s">
        <v>349</v>
      </c>
    </row>
    <row r="122" spans="2:7" x14ac:dyDescent="0.2">
      <c r="B122" s="1">
        <f t="shared" si="8"/>
        <v>2</v>
      </c>
      <c r="C122" s="1">
        <v>106</v>
      </c>
      <c r="D122" t="str">
        <f t="shared" si="9"/>
        <v>Barnaby Orme</v>
      </c>
      <c r="E122" t="str">
        <f t="shared" si="10"/>
        <v>Truro Sch</v>
      </c>
      <c r="F122" t="str">
        <f t="shared" ca="1" si="11"/>
        <v>U15B</v>
      </c>
      <c r="G122" s="75" t="s">
        <v>350</v>
      </c>
    </row>
    <row r="123" spans="2:7" x14ac:dyDescent="0.2">
      <c r="B123" s="1">
        <f t="shared" si="8"/>
        <v>3</v>
      </c>
      <c r="C123" s="1">
        <v>110</v>
      </c>
      <c r="D123" t="str">
        <f t="shared" si="9"/>
        <v>Taylan Jones</v>
      </c>
      <c r="E123" t="str">
        <f t="shared" si="10"/>
        <v>COPAC</v>
      </c>
      <c r="F123" t="str">
        <f t="shared" ca="1" si="11"/>
        <v>U15B</v>
      </c>
      <c r="G123" s="75" t="s">
        <v>351</v>
      </c>
    </row>
    <row r="124" spans="2:7" x14ac:dyDescent="0.2">
      <c r="B124" s="1">
        <f t="shared" si="8"/>
        <v>4</v>
      </c>
      <c r="C124" s="1">
        <v>26</v>
      </c>
      <c r="D124" t="str">
        <f t="shared" si="9"/>
        <v>Seth Terry- Buss</v>
      </c>
      <c r="E124" t="str">
        <f t="shared" si="10"/>
        <v>N&amp;P</v>
      </c>
      <c r="F124" t="str">
        <f t="shared" ca="1" si="11"/>
        <v>U15B</v>
      </c>
      <c r="G124" s="75" t="s">
        <v>352</v>
      </c>
    </row>
    <row r="125" spans="2:7" x14ac:dyDescent="0.2">
      <c r="B125" s="1">
        <f t="shared" si="8"/>
        <v>5</v>
      </c>
      <c r="C125" s="1">
        <v>143</v>
      </c>
      <c r="D125" t="str">
        <f t="shared" si="9"/>
        <v>Harry Dean</v>
      </c>
      <c r="E125" t="str">
        <f t="shared" si="10"/>
        <v>N&amp;P</v>
      </c>
      <c r="F125" t="str">
        <f t="shared" ca="1" si="11"/>
        <v>U13B</v>
      </c>
      <c r="G125" s="75" t="s">
        <v>353</v>
      </c>
    </row>
    <row r="126" spans="2:7" x14ac:dyDescent="0.2">
      <c r="B126" s="1">
        <f t="shared" si="8"/>
        <v>6</v>
      </c>
      <c r="C126" s="1">
        <v>40</v>
      </c>
      <c r="D126" t="str">
        <f t="shared" si="9"/>
        <v>Samuel Bradbury</v>
      </c>
      <c r="E126" t="str">
        <f t="shared" si="10"/>
        <v>CAC</v>
      </c>
      <c r="F126" t="str">
        <f t="shared" si="11"/>
        <v>U13B</v>
      </c>
      <c r="G126" s="75" t="s">
        <v>354</v>
      </c>
    </row>
    <row r="127" spans="2:7" x14ac:dyDescent="0.2">
      <c r="B127" s="1">
        <f t="shared" si="8"/>
        <v>7</v>
      </c>
      <c r="C127" s="1">
        <v>30</v>
      </c>
      <c r="D127" t="str">
        <f t="shared" si="9"/>
        <v>Sebastian Sousek</v>
      </c>
      <c r="E127" t="str">
        <f t="shared" si="10"/>
        <v>N&amp;P</v>
      </c>
      <c r="F127" t="str">
        <f t="shared" ca="1" si="11"/>
        <v>U13B</v>
      </c>
      <c r="G127" s="75" t="s">
        <v>355</v>
      </c>
    </row>
    <row r="128" spans="2:7" x14ac:dyDescent="0.2">
      <c r="G128"/>
    </row>
    <row r="129" spans="2:7" x14ac:dyDescent="0.2">
      <c r="G129"/>
    </row>
    <row r="130" spans="2:7" x14ac:dyDescent="0.2">
      <c r="G130"/>
    </row>
    <row r="131" spans="2:7" ht="18" x14ac:dyDescent="0.25">
      <c r="B131" s="7" t="s">
        <v>10</v>
      </c>
      <c r="C131" s="7" t="s">
        <v>356</v>
      </c>
      <c r="E131" s="7"/>
      <c r="G131" s="38"/>
    </row>
    <row r="132" spans="2:7" ht="15.75" customHeight="1" x14ac:dyDescent="0.25">
      <c r="B132" s="7"/>
      <c r="D132" s="7"/>
      <c r="E132" s="3"/>
    </row>
    <row r="133" spans="2:7" ht="15.75" thickBot="1" x14ac:dyDescent="0.25">
      <c r="B133" s="8" t="s">
        <v>9</v>
      </c>
      <c r="C133" s="8" t="s">
        <v>62</v>
      </c>
      <c r="D133" s="8" t="s">
        <v>6</v>
      </c>
      <c r="E133" s="8" t="s">
        <v>7</v>
      </c>
      <c r="F133" s="8" t="s">
        <v>49</v>
      </c>
      <c r="G133" s="40" t="s">
        <v>11</v>
      </c>
    </row>
    <row r="134" spans="2:7" ht="15" x14ac:dyDescent="0.2">
      <c r="B134" s="5"/>
      <c r="C134" s="5"/>
      <c r="D134" s="5"/>
      <c r="E134" s="5"/>
      <c r="F134" s="5"/>
      <c r="G134" s="41"/>
    </row>
    <row r="135" spans="2:7" x14ac:dyDescent="0.2">
      <c r="B135" s="1">
        <f t="shared" ref="B135:B141" si="12">IF(B134="",1,B134+1)</f>
        <v>1</v>
      </c>
      <c r="C135" s="1">
        <v>97</v>
      </c>
      <c r="D135" t="str">
        <f t="shared" ref="D135:D141" si="13">IF($C135="","",IF(ISERROR(VLOOKUP(C135,Athletes,2,FALSE)),"Unknown Athlete",PROPER(VLOOKUP(C135,Athletes,2,FALSE))))</f>
        <v>Beth Dickson</v>
      </c>
      <c r="E135" t="str">
        <f t="shared" ref="E135:E141" si="14">IF($C135="","",IF(VLOOKUP(C135,Athletes,3,FALSE)="","",VLOOKUP(C135,Athletes,3,FALSE)))</f>
        <v>CAC</v>
      </c>
      <c r="F135" t="str">
        <f t="shared" ref="F135:F141" ca="1" si="15">IF($C135="","",IF(ISERROR(VLOOKUP(C135,Athletes,7,FALSE)),"",VLOOKUP(C135,Athletes,7,FALSE)))</f>
        <v>U15G</v>
      </c>
      <c r="G135" s="75" t="s">
        <v>357</v>
      </c>
    </row>
    <row r="136" spans="2:7" x14ac:dyDescent="0.2">
      <c r="B136" s="1">
        <f t="shared" si="12"/>
        <v>2</v>
      </c>
      <c r="C136" s="1">
        <v>145</v>
      </c>
      <c r="D136" t="str">
        <f t="shared" si="13"/>
        <v>Genevieve Pinnick</v>
      </c>
      <c r="E136" t="str">
        <f t="shared" si="14"/>
        <v>CAc</v>
      </c>
      <c r="F136" t="str">
        <f t="shared" ca="1" si="15"/>
        <v>U15G</v>
      </c>
      <c r="G136" s="75" t="s">
        <v>358</v>
      </c>
    </row>
    <row r="137" spans="2:7" x14ac:dyDescent="0.2">
      <c r="B137" s="1">
        <f t="shared" si="12"/>
        <v>3</v>
      </c>
      <c r="C137" s="1">
        <v>37</v>
      </c>
      <c r="D137" t="str">
        <f t="shared" si="13"/>
        <v xml:space="preserve">Evie Green </v>
      </c>
      <c r="E137" t="str">
        <f t="shared" si="14"/>
        <v>N&amp;P</v>
      </c>
      <c r="F137" t="str">
        <f t="shared" ca="1" si="15"/>
        <v>U15G</v>
      </c>
      <c r="G137" s="75" t="s">
        <v>359</v>
      </c>
    </row>
    <row r="138" spans="2:7" x14ac:dyDescent="0.2">
      <c r="B138" s="1">
        <f t="shared" si="12"/>
        <v>4</v>
      </c>
      <c r="C138" s="1">
        <v>132</v>
      </c>
      <c r="D138" t="str">
        <f t="shared" si="13"/>
        <v>Ayla Orgacki</v>
      </c>
      <c r="E138" t="str">
        <f t="shared" si="14"/>
        <v>COPAC</v>
      </c>
      <c r="F138" t="str">
        <f t="shared" ca="1" si="15"/>
        <v>U15G</v>
      </c>
      <c r="G138" s="75" t="s">
        <v>360</v>
      </c>
    </row>
    <row r="139" spans="2:7" x14ac:dyDescent="0.2">
      <c r="B139" s="1">
        <f t="shared" si="12"/>
        <v>5</v>
      </c>
      <c r="C139" s="1">
        <v>67</v>
      </c>
      <c r="D139" t="str">
        <f t="shared" si="13"/>
        <v>Cara Mcgrane</v>
      </c>
      <c r="E139" t="str">
        <f t="shared" si="14"/>
        <v>CAC</v>
      </c>
      <c r="F139" t="str">
        <f t="shared" ca="1" si="15"/>
        <v>U15G</v>
      </c>
      <c r="G139" s="75" t="s">
        <v>361</v>
      </c>
    </row>
    <row r="140" spans="2:7" x14ac:dyDescent="0.2">
      <c r="B140" s="1">
        <f t="shared" si="12"/>
        <v>6</v>
      </c>
      <c r="C140" s="1">
        <v>43</v>
      </c>
      <c r="D140" t="str">
        <f t="shared" si="13"/>
        <v>Isla Jelbert</v>
      </c>
      <c r="E140" t="str">
        <f t="shared" si="14"/>
        <v>CAC</v>
      </c>
      <c r="F140" t="str">
        <f t="shared" ca="1" si="15"/>
        <v>U15G</v>
      </c>
      <c r="G140" s="75" t="s">
        <v>362</v>
      </c>
    </row>
    <row r="141" spans="2:7" x14ac:dyDescent="0.2">
      <c r="B141" s="1">
        <f t="shared" si="12"/>
        <v>7</v>
      </c>
      <c r="C141" s="1">
        <v>148</v>
      </c>
      <c r="D141" t="str">
        <f t="shared" si="13"/>
        <v>Flora O'Dea</v>
      </c>
      <c r="E141" t="str">
        <f t="shared" si="14"/>
        <v>Truro High</v>
      </c>
      <c r="F141" t="str">
        <f t="shared" ca="1" si="15"/>
        <v>U15G</v>
      </c>
      <c r="G141" s="75" t="s">
        <v>363</v>
      </c>
    </row>
    <row r="142" spans="2:7" x14ac:dyDescent="0.2">
      <c r="G142"/>
    </row>
    <row r="143" spans="2:7" x14ac:dyDescent="0.2">
      <c r="G143"/>
    </row>
    <row r="144" spans="2:7" x14ac:dyDescent="0.2">
      <c r="G144"/>
    </row>
    <row r="145" spans="2:7" ht="18" x14ac:dyDescent="0.25">
      <c r="B145" s="7" t="s">
        <v>10</v>
      </c>
      <c r="C145" s="7" t="s">
        <v>366</v>
      </c>
      <c r="E145" s="7"/>
      <c r="G145" s="38"/>
    </row>
    <row r="146" spans="2:7" ht="15.75" customHeight="1" x14ac:dyDescent="0.25">
      <c r="B146" s="7"/>
      <c r="D146" s="7"/>
      <c r="E146" s="3"/>
    </row>
    <row r="147" spans="2:7" ht="15.75" thickBot="1" x14ac:dyDescent="0.25">
      <c r="B147" s="8" t="s">
        <v>9</v>
      </c>
      <c r="C147" s="8" t="s">
        <v>62</v>
      </c>
      <c r="D147" s="8" t="s">
        <v>6</v>
      </c>
      <c r="E147" s="8" t="s">
        <v>7</v>
      </c>
      <c r="F147" s="8" t="s">
        <v>49</v>
      </c>
      <c r="G147" s="40" t="s">
        <v>11</v>
      </c>
    </row>
    <row r="148" spans="2:7" ht="15" x14ac:dyDescent="0.2">
      <c r="B148" s="5"/>
      <c r="C148" s="5"/>
      <c r="D148" s="5"/>
      <c r="E148" s="5"/>
      <c r="F148" s="5"/>
      <c r="G148" s="41"/>
    </row>
    <row r="149" spans="2:7" x14ac:dyDescent="0.2">
      <c r="B149" s="1">
        <f t="shared" ref="B149:B155" si="16">IF(B148="",1,B148+1)</f>
        <v>1</v>
      </c>
      <c r="C149" s="1">
        <v>48</v>
      </c>
      <c r="D149" t="str">
        <f t="shared" ref="D149:D155" si="17">IF($C149="","",IF(ISERROR(VLOOKUP(C149,Athletes,2,FALSE)),"Unknown Athlete",PROPER(VLOOKUP(C149,Athletes,2,FALSE))))</f>
        <v>Daisy Roberts</v>
      </c>
      <c r="E149" t="str">
        <f t="shared" ref="E149:E155" si="18">IF($C149="","",IF(VLOOKUP(C149,Athletes,3,FALSE)="","",VLOOKUP(C149,Athletes,3,FALSE)))</f>
        <v>N&amp;P</v>
      </c>
      <c r="F149" t="str">
        <f t="shared" ref="F149:F155" ca="1" si="19">IF($C149="","",IF(ISERROR(VLOOKUP(C149,Athletes,7,FALSE)),"",VLOOKUP(C149,Athletes,7,FALSE)))</f>
        <v>U13G</v>
      </c>
      <c r="G149" s="75" t="s">
        <v>367</v>
      </c>
    </row>
    <row r="150" spans="2:7" x14ac:dyDescent="0.2">
      <c r="B150" s="1">
        <f t="shared" si="16"/>
        <v>2</v>
      </c>
      <c r="C150" s="1">
        <v>139</v>
      </c>
      <c r="D150" t="str">
        <f t="shared" si="17"/>
        <v>Harriet Orme</v>
      </c>
      <c r="E150" t="str">
        <f t="shared" si="18"/>
        <v>Portreath P S</v>
      </c>
      <c r="F150" t="str">
        <f t="shared" si="19"/>
        <v>U13G</v>
      </c>
      <c r="G150" s="75" t="s">
        <v>368</v>
      </c>
    </row>
    <row r="151" spans="2:7" x14ac:dyDescent="0.2">
      <c r="B151" s="1">
        <f t="shared" si="16"/>
        <v>3</v>
      </c>
      <c r="C151" s="1">
        <v>33</v>
      </c>
      <c r="D151" t="str">
        <f t="shared" si="17"/>
        <v>Cordelia Murray</v>
      </c>
      <c r="E151" t="str">
        <f t="shared" si="18"/>
        <v>N&amp;P</v>
      </c>
      <c r="F151" t="str">
        <f t="shared" ca="1" si="19"/>
        <v>U13G</v>
      </c>
      <c r="G151" s="75" t="s">
        <v>369</v>
      </c>
    </row>
    <row r="152" spans="2:7" x14ac:dyDescent="0.2">
      <c r="B152" s="1">
        <f t="shared" si="16"/>
        <v>4</v>
      </c>
      <c r="C152" s="1">
        <v>69</v>
      </c>
      <c r="D152" t="str">
        <f t="shared" si="17"/>
        <v>Lexie Harrold</v>
      </c>
      <c r="E152" t="str">
        <f t="shared" si="18"/>
        <v>CAC</v>
      </c>
      <c r="F152" t="str">
        <f t="shared" si="19"/>
        <v>U13G</v>
      </c>
      <c r="G152" s="75" t="s">
        <v>370</v>
      </c>
    </row>
    <row r="153" spans="2:7" x14ac:dyDescent="0.2">
      <c r="B153" s="1">
        <f t="shared" si="16"/>
        <v>5</v>
      </c>
      <c r="C153" s="1">
        <v>157</v>
      </c>
      <c r="D153" t="str">
        <f t="shared" si="17"/>
        <v>Sissi Stoller</v>
      </c>
      <c r="E153" t="str">
        <f t="shared" si="18"/>
        <v>Truro High</v>
      </c>
      <c r="F153" t="str">
        <f t="shared" si="19"/>
        <v>U13G</v>
      </c>
      <c r="G153" s="75" t="s">
        <v>371</v>
      </c>
    </row>
    <row r="154" spans="2:7" x14ac:dyDescent="0.2">
      <c r="B154" s="1">
        <f t="shared" si="16"/>
        <v>6</v>
      </c>
      <c r="C154" s="1">
        <v>167</v>
      </c>
      <c r="D154" t="str">
        <f t="shared" si="17"/>
        <v>Amelie Pearce</v>
      </c>
      <c r="E154" t="str">
        <f t="shared" si="18"/>
        <v>Truro High</v>
      </c>
      <c r="F154" t="str">
        <f t="shared" si="19"/>
        <v>U13G</v>
      </c>
      <c r="G154" s="75" t="s">
        <v>372</v>
      </c>
    </row>
    <row r="155" spans="2:7" x14ac:dyDescent="0.2">
      <c r="B155" s="1">
        <f t="shared" si="16"/>
        <v>7</v>
      </c>
      <c r="C155" s="1">
        <v>165</v>
      </c>
      <c r="D155" t="str">
        <f t="shared" si="17"/>
        <v>Sonja Bull Hansen</v>
      </c>
      <c r="E155" t="str">
        <f t="shared" si="18"/>
        <v>Truro High</v>
      </c>
      <c r="F155" t="str">
        <f t="shared" si="19"/>
        <v>U13G</v>
      </c>
      <c r="G155" s="75" t="s">
        <v>373</v>
      </c>
    </row>
    <row r="156" spans="2:7" x14ac:dyDescent="0.2">
      <c r="G156"/>
    </row>
    <row r="157" spans="2:7" x14ac:dyDescent="0.2">
      <c r="G157"/>
    </row>
    <row r="158" spans="2:7" x14ac:dyDescent="0.2">
      <c r="G158"/>
    </row>
    <row r="159" spans="2:7" ht="18" x14ac:dyDescent="0.25">
      <c r="B159" s="7" t="s">
        <v>10</v>
      </c>
      <c r="C159" s="7" t="s">
        <v>374</v>
      </c>
      <c r="E159" s="7"/>
      <c r="G159" s="38"/>
    </row>
    <row r="160" spans="2:7" ht="15.75" customHeight="1" x14ac:dyDescent="0.25">
      <c r="B160" s="7"/>
      <c r="D160" s="7"/>
      <c r="E160" s="3"/>
    </row>
    <row r="161" spans="2:7" ht="15.75" thickBot="1" x14ac:dyDescent="0.25">
      <c r="B161" s="8" t="s">
        <v>9</v>
      </c>
      <c r="C161" s="8" t="s">
        <v>62</v>
      </c>
      <c r="D161" s="8" t="s">
        <v>6</v>
      </c>
      <c r="E161" s="8" t="s">
        <v>7</v>
      </c>
      <c r="F161" s="8" t="s">
        <v>49</v>
      </c>
      <c r="G161" s="40" t="s">
        <v>11</v>
      </c>
    </row>
    <row r="162" spans="2:7" ht="15" x14ac:dyDescent="0.2">
      <c r="B162" s="5"/>
      <c r="C162" s="5"/>
      <c r="D162" s="5"/>
      <c r="E162" s="5"/>
      <c r="F162" s="5"/>
      <c r="G162" s="41"/>
    </row>
    <row r="163" spans="2:7" x14ac:dyDescent="0.2">
      <c r="B163" s="1">
        <f t="shared" ref="B163:B173" si="20">IF(B162="",1,B162+1)</f>
        <v>1</v>
      </c>
      <c r="C163" s="1">
        <v>23</v>
      </c>
      <c r="D163" t="str">
        <f t="shared" ref="D163:D173" si="21">IF($C163="","",IF(ISERROR(VLOOKUP(C163,Athletes,2,FALSE)),"Unknown Athlete",PROPER(VLOOKUP(C163,Athletes,2,FALSE))))</f>
        <v>Athena Jefferies</v>
      </c>
      <c r="E163" t="str">
        <f t="shared" ref="E163:E173" si="22">IF($C163="","",IF(VLOOKUP(C163,Athletes,3,FALSE)="","",VLOOKUP(C163,Athletes,3,FALSE)))</f>
        <v>N&amp;P</v>
      </c>
      <c r="F163" t="str">
        <f t="shared" ref="F163:F173" ca="1" si="23">IF($C163="","",IF(ISERROR(VLOOKUP(C163,Athletes,7,FALSE)),"",VLOOKUP(C163,Athletes,7,FALSE)))</f>
        <v>U11G</v>
      </c>
      <c r="G163" s="75" t="s">
        <v>375</v>
      </c>
    </row>
    <row r="164" spans="2:7" x14ac:dyDescent="0.2">
      <c r="B164" s="1">
        <f t="shared" si="20"/>
        <v>2</v>
      </c>
      <c r="C164" s="1">
        <v>111</v>
      </c>
      <c r="D164" t="str">
        <f t="shared" si="21"/>
        <v>Theia Jones</v>
      </c>
      <c r="E164" t="str">
        <f t="shared" si="22"/>
        <v>COPAC</v>
      </c>
      <c r="F164" t="str">
        <f t="shared" si="23"/>
        <v>U11G</v>
      </c>
      <c r="G164" s="75" t="s">
        <v>376</v>
      </c>
    </row>
    <row r="165" spans="2:7" x14ac:dyDescent="0.2">
      <c r="B165" s="1">
        <f t="shared" si="20"/>
        <v>3</v>
      </c>
      <c r="C165" s="1">
        <v>103</v>
      </c>
      <c r="D165" t="str">
        <f t="shared" si="21"/>
        <v>Ailla Mccaig</v>
      </c>
      <c r="E165" t="str">
        <f t="shared" si="22"/>
        <v>COPAC</v>
      </c>
      <c r="F165" t="str">
        <f t="shared" ca="1" si="23"/>
        <v>U11G</v>
      </c>
      <c r="G165" s="75" t="s">
        <v>377</v>
      </c>
    </row>
    <row r="166" spans="2:7" x14ac:dyDescent="0.2">
      <c r="B166" s="1">
        <f t="shared" si="20"/>
        <v>4</v>
      </c>
      <c r="C166" s="1">
        <v>14</v>
      </c>
      <c r="D166" t="str">
        <f t="shared" si="21"/>
        <v>Lyvie Cooper</v>
      </c>
      <c r="E166" t="str">
        <f t="shared" si="22"/>
        <v>N&amp;P</v>
      </c>
      <c r="F166" t="str">
        <f t="shared" ca="1" si="23"/>
        <v>U11G</v>
      </c>
      <c r="G166" s="75" t="s">
        <v>378</v>
      </c>
    </row>
    <row r="167" spans="2:7" x14ac:dyDescent="0.2">
      <c r="B167" s="1">
        <f t="shared" si="20"/>
        <v>5</v>
      </c>
      <c r="C167" s="1">
        <v>55</v>
      </c>
      <c r="D167" t="str">
        <f t="shared" si="21"/>
        <v>Rosie O'Meara</v>
      </c>
      <c r="E167" t="str">
        <f t="shared" si="22"/>
        <v>N&amp;P</v>
      </c>
      <c r="F167" t="str">
        <f t="shared" ca="1" si="23"/>
        <v>U11G</v>
      </c>
      <c r="G167" s="75" t="s">
        <v>379</v>
      </c>
    </row>
    <row r="168" spans="2:7" x14ac:dyDescent="0.2">
      <c r="B168" s="1">
        <f t="shared" si="20"/>
        <v>6</v>
      </c>
      <c r="C168" s="1">
        <v>7</v>
      </c>
      <c r="D168" t="str">
        <f t="shared" si="21"/>
        <v>Shara Ingleby</v>
      </c>
      <c r="E168" t="str">
        <f t="shared" si="22"/>
        <v>COPAC</v>
      </c>
      <c r="F168" t="str">
        <f t="shared" si="23"/>
        <v>U11G</v>
      </c>
      <c r="G168" s="75" t="s">
        <v>379</v>
      </c>
    </row>
    <row r="169" spans="2:7" x14ac:dyDescent="0.2">
      <c r="B169" s="1">
        <f t="shared" si="20"/>
        <v>7</v>
      </c>
      <c r="C169" s="1">
        <v>172</v>
      </c>
      <c r="D169" t="str">
        <f t="shared" si="21"/>
        <v>Charlotte Fox</v>
      </c>
      <c r="E169" t="str">
        <f t="shared" si="22"/>
        <v>Truro High</v>
      </c>
      <c r="F169" t="str">
        <f t="shared" si="23"/>
        <v>U11G</v>
      </c>
      <c r="G169" s="75" t="s">
        <v>380</v>
      </c>
    </row>
    <row r="170" spans="2:7" x14ac:dyDescent="0.2">
      <c r="B170" s="1">
        <f t="shared" si="20"/>
        <v>8</v>
      </c>
      <c r="C170" s="1">
        <v>80</v>
      </c>
      <c r="D170" t="str">
        <f t="shared" si="21"/>
        <v>Evelyn Cain</v>
      </c>
      <c r="E170" t="str">
        <f t="shared" si="22"/>
        <v>N&amp;P</v>
      </c>
      <c r="F170" t="str">
        <f t="shared" si="23"/>
        <v>U11G</v>
      </c>
      <c r="G170" s="75" t="s">
        <v>381</v>
      </c>
    </row>
    <row r="171" spans="2:7" x14ac:dyDescent="0.2">
      <c r="B171" s="1">
        <f t="shared" si="20"/>
        <v>9</v>
      </c>
      <c r="C171" s="1">
        <v>173</v>
      </c>
      <c r="D171" t="str">
        <f t="shared" si="21"/>
        <v>Nia Burnard</v>
      </c>
      <c r="E171" t="str">
        <f t="shared" si="22"/>
        <v>Truro High</v>
      </c>
      <c r="F171" t="str">
        <f t="shared" si="23"/>
        <v>U11G</v>
      </c>
      <c r="G171" s="75" t="s">
        <v>382</v>
      </c>
    </row>
    <row r="172" spans="2:7" x14ac:dyDescent="0.2">
      <c r="B172" s="1">
        <f t="shared" si="20"/>
        <v>10</v>
      </c>
      <c r="C172" s="1">
        <v>177</v>
      </c>
      <c r="D172" t="str">
        <f t="shared" si="21"/>
        <v>Evaleen Newlands</v>
      </c>
      <c r="E172" t="str">
        <f t="shared" si="22"/>
        <v>Truro High</v>
      </c>
      <c r="F172" t="str">
        <f t="shared" ca="1" si="23"/>
        <v>U11G</v>
      </c>
      <c r="G172" s="75" t="s">
        <v>383</v>
      </c>
    </row>
    <row r="173" spans="2:7" x14ac:dyDescent="0.2">
      <c r="B173" s="1">
        <f t="shared" si="20"/>
        <v>11</v>
      </c>
      <c r="C173" s="1">
        <v>176</v>
      </c>
      <c r="D173" t="str">
        <f t="shared" si="21"/>
        <v>Ava Jones</v>
      </c>
      <c r="E173" t="str">
        <f t="shared" si="22"/>
        <v>Truro High</v>
      </c>
      <c r="F173" t="str">
        <f t="shared" ca="1" si="23"/>
        <v>U11G</v>
      </c>
      <c r="G173" s="75" t="s">
        <v>384</v>
      </c>
    </row>
    <row r="174" spans="2:7" x14ac:dyDescent="0.2">
      <c r="G174"/>
    </row>
    <row r="175" spans="2:7" x14ac:dyDescent="0.2">
      <c r="G175"/>
    </row>
    <row r="176" spans="2:7" x14ac:dyDescent="0.2">
      <c r="G176"/>
    </row>
    <row r="177" spans="2:7" ht="18" x14ac:dyDescent="0.25">
      <c r="B177" s="7" t="s">
        <v>10</v>
      </c>
      <c r="C177" s="7" t="s">
        <v>385</v>
      </c>
      <c r="E177" s="7"/>
      <c r="G177" s="38"/>
    </row>
    <row r="178" spans="2:7" ht="15.75" customHeight="1" x14ac:dyDescent="0.25">
      <c r="B178" s="7"/>
      <c r="D178" s="7"/>
      <c r="E178" s="3"/>
    </row>
    <row r="179" spans="2:7" ht="15.75" thickBot="1" x14ac:dyDescent="0.25">
      <c r="B179" s="8" t="s">
        <v>9</v>
      </c>
      <c r="C179" s="8" t="s">
        <v>62</v>
      </c>
      <c r="D179" s="8" t="s">
        <v>6</v>
      </c>
      <c r="E179" s="8" t="s">
        <v>7</v>
      </c>
      <c r="F179" s="8" t="s">
        <v>49</v>
      </c>
      <c r="G179" s="40" t="s">
        <v>11</v>
      </c>
    </row>
    <row r="180" spans="2:7" ht="15" x14ac:dyDescent="0.2">
      <c r="B180" s="5"/>
      <c r="C180" s="5"/>
      <c r="D180" s="5"/>
      <c r="E180" s="5"/>
      <c r="F180" s="5"/>
      <c r="G180" s="41"/>
    </row>
    <row r="181" spans="2:7" x14ac:dyDescent="0.2">
      <c r="B181" s="1">
        <f>IF(B180="",1,B180+1)</f>
        <v>1</v>
      </c>
      <c r="C181" s="1">
        <v>144</v>
      </c>
      <c r="D181" t="str">
        <f>IF($C181="","",IF(ISERROR(VLOOKUP(C181,Athletes,2,FALSE)),"Unknown Athlete",PROPER(VLOOKUP(C181,Athletes,2,FALSE))))</f>
        <v>George Dean</v>
      </c>
      <c r="E181" t="str">
        <f>IF($C181="","",IF(VLOOKUP(C181,Athletes,3,FALSE)="","",VLOOKUP(C181,Athletes,3,FALSE)))</f>
        <v>N&amp;P</v>
      </c>
      <c r="F181" t="str">
        <f ca="1">IF($C181="","",IF(ISERROR(VLOOKUP(C181,Athletes,7,FALSE)),"",VLOOKUP(C181,Athletes,7,FALSE)))</f>
        <v>U11B</v>
      </c>
      <c r="G181" s="75" t="s">
        <v>386</v>
      </c>
    </row>
    <row r="182" spans="2:7" x14ac:dyDescent="0.2">
      <c r="B182" s="1">
        <f>IF(B181="",1,B181+1)</f>
        <v>2</v>
      </c>
      <c r="C182" s="1">
        <v>138</v>
      </c>
      <c r="D182" t="str">
        <f>IF($C182="","",IF(ISERROR(VLOOKUP(C182,Athletes,2,FALSE)),"Unknown Athlete",PROPER(VLOOKUP(C182,Athletes,2,FALSE))))</f>
        <v>Archie Williams</v>
      </c>
      <c r="E182" t="str">
        <f>IF($C182="","",IF(VLOOKUP(C182,Athletes,3,FALSE)="","",VLOOKUP(C182,Athletes,3,FALSE)))</f>
        <v>CAC</v>
      </c>
      <c r="F182" t="str">
        <f ca="1">IF($C182="","",IF(ISERROR(VLOOKUP(C182,Athletes,7,FALSE)),"",VLOOKUP(C182,Athletes,7,FALSE)))</f>
        <v>U11B</v>
      </c>
      <c r="G182" s="75" t="s">
        <v>387</v>
      </c>
    </row>
    <row r="183" spans="2:7" x14ac:dyDescent="0.2">
      <c r="B183" s="1">
        <f>IF(B182="",1,B182+1)</f>
        <v>3</v>
      </c>
      <c r="C183" s="1">
        <v>13</v>
      </c>
      <c r="D183" t="str">
        <f>IF($C183="","",IF(ISERROR(VLOOKUP(C183,Athletes,2,FALSE)),"Unknown Athlete",PROPER(VLOOKUP(C183,Athletes,2,FALSE))))</f>
        <v>Tristan Collings</v>
      </c>
      <c r="E183" t="str">
        <f>IF($C183="","",IF(VLOOKUP(C183,Athletes,3,FALSE)="","",VLOOKUP(C183,Athletes,3,FALSE)))</f>
        <v>CAA</v>
      </c>
      <c r="F183" t="str">
        <f ca="1">IF($C183="","",IF(ISERROR(VLOOKUP(C183,Athletes,7,FALSE)),"",VLOOKUP(C183,Athletes,7,FALSE)))</f>
        <v>U11B</v>
      </c>
      <c r="G183" s="75" t="s">
        <v>388</v>
      </c>
    </row>
    <row r="184" spans="2:7" x14ac:dyDescent="0.2">
      <c r="B184" s="1">
        <f>IF(B183="",1,B183+1)</f>
        <v>4</v>
      </c>
      <c r="C184" s="1">
        <v>25</v>
      </c>
      <c r="D184" t="str">
        <f>IF($C184="","",IF(ISERROR(VLOOKUP(C184,Athletes,2,FALSE)),"Unknown Athlete",PROPER(VLOOKUP(C184,Athletes,2,FALSE))))</f>
        <v>Tommy Heath</v>
      </c>
      <c r="E184" t="str">
        <f>IF($C184="","",IF(VLOOKUP(C184,Athletes,3,FALSE)="","",VLOOKUP(C184,Athletes,3,FALSE)))</f>
        <v>N&amp;P</v>
      </c>
      <c r="F184" t="str">
        <f>IF($C184="","",IF(ISERROR(VLOOKUP(C184,Athletes,7,FALSE)),"",VLOOKUP(C184,Athletes,7,FALSE)))</f>
        <v>U11B</v>
      </c>
      <c r="G184" s="75" t="s">
        <v>389</v>
      </c>
    </row>
    <row r="185" spans="2:7" x14ac:dyDescent="0.2">
      <c r="B185" s="1">
        <f>IF(B184="",1,B184+1)</f>
        <v>5</v>
      </c>
      <c r="C185" s="1">
        <v>75</v>
      </c>
      <c r="D185" t="str">
        <f>IF($C185="","",IF(ISERROR(VLOOKUP(C185,Athletes,2,FALSE)),"Unknown Athlete",PROPER(VLOOKUP(C185,Athletes,2,FALSE))))</f>
        <v>Seth Shilston</v>
      </c>
      <c r="E185" t="str">
        <f>IF($C185="","",IF(VLOOKUP(C185,Athletes,3,FALSE)="","",VLOOKUP(C185,Athletes,3,FALSE)))</f>
        <v>CAC</v>
      </c>
      <c r="F185" t="str">
        <f ca="1">IF($C185="","",IF(ISERROR(VLOOKUP(C185,Athletes,7,FALSE)),"",VLOOKUP(C185,Athletes,7,FALSE)))</f>
        <v>U11B</v>
      </c>
      <c r="G185" s="75" t="s">
        <v>390</v>
      </c>
    </row>
    <row r="186" spans="2:7" x14ac:dyDescent="0.2">
      <c r="G186"/>
    </row>
    <row r="187" spans="2:7" x14ac:dyDescent="0.2">
      <c r="G187"/>
    </row>
    <row r="188" spans="2:7" x14ac:dyDescent="0.2">
      <c r="G188"/>
    </row>
    <row r="189" spans="2:7" ht="18" x14ac:dyDescent="0.25">
      <c r="B189" s="7" t="s">
        <v>10</v>
      </c>
      <c r="C189" s="7" t="s">
        <v>391</v>
      </c>
      <c r="E189" s="7"/>
      <c r="G189" s="38"/>
    </row>
    <row r="190" spans="2:7" ht="15.75" customHeight="1" x14ac:dyDescent="0.25">
      <c r="B190" s="7"/>
      <c r="D190" s="7"/>
      <c r="E190" s="3"/>
    </row>
    <row r="191" spans="2:7" ht="15.75" thickBot="1" x14ac:dyDescent="0.25">
      <c r="B191" s="8" t="s">
        <v>9</v>
      </c>
      <c r="C191" s="8" t="s">
        <v>62</v>
      </c>
      <c r="D191" s="8" t="s">
        <v>6</v>
      </c>
      <c r="E191" s="8" t="s">
        <v>7</v>
      </c>
      <c r="F191" s="8" t="s">
        <v>49</v>
      </c>
      <c r="G191" s="40" t="s">
        <v>11</v>
      </c>
    </row>
    <row r="192" spans="2:7" ht="15" x14ac:dyDescent="0.2">
      <c r="B192" s="5"/>
      <c r="C192" s="5"/>
      <c r="D192" s="5"/>
      <c r="E192" s="5"/>
      <c r="F192" s="5"/>
      <c r="G192" s="41"/>
    </row>
    <row r="193" spans="2:7" x14ac:dyDescent="0.2">
      <c r="B193" s="1">
        <f t="shared" ref="B193:B198" si="24">IF(B192="",1,B192+1)</f>
        <v>1</v>
      </c>
      <c r="C193" s="1">
        <v>100</v>
      </c>
      <c r="D193" t="str">
        <f t="shared" ref="D193:D198" si="25">IF($C193="","",IF(ISERROR(VLOOKUP(C193,Athletes,2,FALSE)),"Unknown Athlete",PROPER(VLOOKUP(C193,Athletes,2,FALSE))))</f>
        <v>Olivia Matthews</v>
      </c>
      <c r="E193" t="str">
        <f t="shared" ref="E193:E198" si="26">IF($C193="","",IF(VLOOKUP(C193,Athletes,3,FALSE)="","",VLOOKUP(C193,Athletes,3,FALSE)))</f>
        <v>N&amp;P</v>
      </c>
      <c r="F193" t="str">
        <f t="shared" ref="F193:F198" ca="1" si="27">IF($C193="","",IF(ISERROR(VLOOKUP(C193,Athletes,7,FALSE)),"",VLOOKUP(C193,Athletes,7,FALSE)))</f>
        <v>U15G</v>
      </c>
      <c r="G193" s="75" t="s">
        <v>392</v>
      </c>
    </row>
    <row r="194" spans="2:7" x14ac:dyDescent="0.2">
      <c r="B194" s="1">
        <f t="shared" si="24"/>
        <v>2</v>
      </c>
      <c r="C194" s="1">
        <v>102</v>
      </c>
      <c r="D194" t="str">
        <f t="shared" si="25"/>
        <v>Isabelle Doney</v>
      </c>
      <c r="E194" t="str">
        <f t="shared" si="26"/>
        <v>Tavistock</v>
      </c>
      <c r="F194" t="str">
        <f t="shared" ca="1" si="27"/>
        <v>U15G</v>
      </c>
      <c r="G194" s="75" t="s">
        <v>393</v>
      </c>
    </row>
    <row r="195" spans="2:7" x14ac:dyDescent="0.2">
      <c r="B195" s="1">
        <f t="shared" si="24"/>
        <v>3</v>
      </c>
      <c r="C195" s="1">
        <v>97</v>
      </c>
      <c r="D195" t="str">
        <f t="shared" si="25"/>
        <v>Beth Dickson</v>
      </c>
      <c r="E195" t="str">
        <f t="shared" si="26"/>
        <v>CAC</v>
      </c>
      <c r="F195" t="str">
        <f t="shared" ca="1" si="27"/>
        <v>U15G</v>
      </c>
      <c r="G195" s="75" t="s">
        <v>394</v>
      </c>
    </row>
    <row r="196" spans="2:7" x14ac:dyDescent="0.2">
      <c r="B196" s="1">
        <f t="shared" si="24"/>
        <v>4</v>
      </c>
      <c r="C196" s="1">
        <v>132</v>
      </c>
      <c r="D196" t="str">
        <f t="shared" si="25"/>
        <v>Ayla Orgacki</v>
      </c>
      <c r="E196" t="str">
        <f t="shared" si="26"/>
        <v>COPAC</v>
      </c>
      <c r="F196" t="str">
        <f t="shared" ca="1" si="27"/>
        <v>U15G</v>
      </c>
      <c r="G196" s="75" t="s">
        <v>395</v>
      </c>
    </row>
    <row r="197" spans="2:7" x14ac:dyDescent="0.2">
      <c r="B197" s="1">
        <f t="shared" si="24"/>
        <v>5</v>
      </c>
      <c r="C197" s="1">
        <v>149</v>
      </c>
      <c r="D197" t="str">
        <f t="shared" si="25"/>
        <v>Ava O'Neill</v>
      </c>
      <c r="E197" t="str">
        <f t="shared" si="26"/>
        <v>Truro High</v>
      </c>
      <c r="F197" t="str">
        <f t="shared" ca="1" si="27"/>
        <v>U15G</v>
      </c>
      <c r="G197" s="75" t="s">
        <v>396</v>
      </c>
    </row>
    <row r="198" spans="2:7" x14ac:dyDescent="0.2">
      <c r="B198" s="1">
        <f t="shared" si="24"/>
        <v>6</v>
      </c>
      <c r="C198" s="1">
        <v>178</v>
      </c>
      <c r="D198" t="str">
        <f t="shared" si="25"/>
        <v>Fleur Newlands</v>
      </c>
      <c r="E198" t="str">
        <f t="shared" si="26"/>
        <v>Truro High</v>
      </c>
      <c r="F198" t="str">
        <f t="shared" ca="1" si="27"/>
        <v>U15G</v>
      </c>
      <c r="G198" s="75" t="s">
        <v>397</v>
      </c>
    </row>
    <row r="199" spans="2:7" x14ac:dyDescent="0.2">
      <c r="G199"/>
    </row>
    <row r="200" spans="2:7" x14ac:dyDescent="0.2">
      <c r="G200"/>
    </row>
    <row r="201" spans="2:7" x14ac:dyDescent="0.2">
      <c r="G201"/>
    </row>
    <row r="202" spans="2:7" ht="18" x14ac:dyDescent="0.25">
      <c r="B202" s="7" t="s">
        <v>10</v>
      </c>
      <c r="C202" s="7" t="s">
        <v>398</v>
      </c>
      <c r="E202" s="7"/>
      <c r="G202" s="38"/>
    </row>
    <row r="203" spans="2:7" ht="15.75" customHeight="1" x14ac:dyDescent="0.25">
      <c r="B203" s="7"/>
      <c r="D203" s="7"/>
      <c r="E203" s="3"/>
    </row>
    <row r="204" spans="2:7" ht="15.75" thickBot="1" x14ac:dyDescent="0.25">
      <c r="B204" s="8" t="s">
        <v>9</v>
      </c>
      <c r="C204" s="8" t="s">
        <v>62</v>
      </c>
      <c r="D204" s="8" t="s">
        <v>6</v>
      </c>
      <c r="E204" s="8" t="s">
        <v>7</v>
      </c>
      <c r="F204" s="8" t="s">
        <v>49</v>
      </c>
      <c r="G204" s="40" t="s">
        <v>11</v>
      </c>
    </row>
    <row r="205" spans="2:7" ht="15" x14ac:dyDescent="0.2">
      <c r="B205" s="5"/>
      <c r="C205" s="5"/>
      <c r="D205" s="5"/>
      <c r="E205" s="5"/>
      <c r="F205" s="5"/>
      <c r="G205" s="41"/>
    </row>
    <row r="206" spans="2:7" x14ac:dyDescent="0.2">
      <c r="B206" s="1">
        <f>IF(B205="",1,B205+1)</f>
        <v>1</v>
      </c>
      <c r="C206" s="1">
        <v>101</v>
      </c>
      <c r="D206" t="str">
        <f>IF($C206="","",IF(ISERROR(VLOOKUP(C206,Athletes,2,FALSE)),"Unknown Athlete",PROPER(VLOOKUP(C206,Athletes,2,FALSE))))</f>
        <v>Charlotte Doney</v>
      </c>
      <c r="E206" t="str">
        <f>IF($C206="","",IF(VLOOKUP(C206,Athletes,3,FALSE)="","",VLOOKUP(C206,Athletes,3,FALSE)))</f>
        <v>Tavistock</v>
      </c>
      <c r="F206" t="str">
        <f ca="1">IF($C206="","",IF(ISERROR(VLOOKUP(C206,Athletes,7,FALSE)),"",VLOOKUP(C206,Athletes,7,FALSE)))</f>
        <v>U17W</v>
      </c>
      <c r="G206" s="75" t="s">
        <v>399</v>
      </c>
    </row>
    <row r="207" spans="2:7" x14ac:dyDescent="0.2">
      <c r="B207" s="1">
        <f>IF(B206="",1,B206+1)</f>
        <v>2</v>
      </c>
      <c r="C207" s="1">
        <v>82</v>
      </c>
      <c r="D207" t="str">
        <f>IF($C207="","",IF(ISERROR(VLOOKUP(C207,Athletes,2,FALSE)),"Unknown Athlete",PROPER(VLOOKUP(C207,Athletes,2,FALSE))))</f>
        <v>Amy Ratcliffe</v>
      </c>
      <c r="E207" t="str">
        <f>IF($C207="","",IF(VLOOKUP(C207,Athletes,3,FALSE)="","",VLOOKUP(C207,Athletes,3,FALSE)))</f>
        <v>N&amp;P</v>
      </c>
      <c r="F207" t="str">
        <f ca="1">IF($C207="","",IF(ISERROR(VLOOKUP(C207,Athletes,7,FALSE)),"",VLOOKUP(C207,Athletes,7,FALSE)))</f>
        <v>U17W</v>
      </c>
      <c r="G207" s="75" t="s">
        <v>399</v>
      </c>
    </row>
    <row r="208" spans="2:7" x14ac:dyDescent="0.2">
      <c r="B208" s="1">
        <f>IF(B207="",1,B207+1)</f>
        <v>3</v>
      </c>
      <c r="C208" s="1">
        <v>117</v>
      </c>
      <c r="D208" t="str">
        <f>IF($C208="","",IF(ISERROR(VLOOKUP(C208,Athletes,2,FALSE)),"Unknown Athlete",PROPER(VLOOKUP(C208,Athletes,2,FALSE))))</f>
        <v>Izzie Price</v>
      </c>
      <c r="E208" t="str">
        <f>IF($C208="","",IF(VLOOKUP(C208,Athletes,3,FALSE)="","",VLOOKUP(C208,Athletes,3,FALSE)))</f>
        <v>CAC</v>
      </c>
      <c r="F208" t="str">
        <f ca="1">IF($C208="","",IF(ISERROR(VLOOKUP(C208,Athletes,7,FALSE)),"",VLOOKUP(C208,Athletes,7,FALSE)))</f>
        <v>U17W</v>
      </c>
      <c r="G208" s="75" t="s">
        <v>400</v>
      </c>
    </row>
    <row r="209" spans="2:7" x14ac:dyDescent="0.2">
      <c r="B209" s="1">
        <f>IF(B208="",1,B208+1)</f>
        <v>4</v>
      </c>
      <c r="C209" s="1">
        <v>84</v>
      </c>
      <c r="D209" t="str">
        <f>IF($C209="","",IF(ISERROR(VLOOKUP(C209,Athletes,2,FALSE)),"Unknown Athlete",PROPER(VLOOKUP(C209,Athletes,2,FALSE))))</f>
        <v>Skye Taffs</v>
      </c>
      <c r="E209" t="str">
        <f>IF($C209="","",IF(VLOOKUP(C209,Athletes,3,FALSE)="","",VLOOKUP(C209,Athletes,3,FALSE)))</f>
        <v>N&amp;P</v>
      </c>
      <c r="F209" t="str">
        <f ca="1">IF($C209="","",IF(ISERROR(VLOOKUP(C209,Athletes,7,FALSE)),"",VLOOKUP(C209,Athletes,7,FALSE)))</f>
        <v>U17W</v>
      </c>
      <c r="G209" s="75" t="s">
        <v>292</v>
      </c>
    </row>
    <row r="210" spans="2:7" x14ac:dyDescent="0.2">
      <c r="B210" s="1">
        <f>IF(B209="",1,B209+1)</f>
        <v>5</v>
      </c>
      <c r="C210" s="1">
        <v>185</v>
      </c>
      <c r="D210" t="str">
        <f>IF($C210="","",IF(ISERROR(VLOOKUP(C210,Athletes,2,FALSE)),"Unknown Athlete",PROPER(VLOOKUP(C210,Athletes,2,FALSE))))</f>
        <v>Lydia Massey</v>
      </c>
      <c r="E210" t="str">
        <f>IF($C210="","",IF(VLOOKUP(C210,Athletes,3,FALSE)="","",VLOOKUP(C210,Athletes,3,FALSE)))</f>
        <v>Truro School</v>
      </c>
      <c r="F210" t="str">
        <f ca="1">IF($C210="","",IF(ISERROR(VLOOKUP(C210,Athletes,7,FALSE)),"",VLOOKUP(C210,Athletes,7,FALSE)))</f>
        <v>U17W</v>
      </c>
      <c r="G210" s="75" t="s">
        <v>401</v>
      </c>
    </row>
    <row r="211" spans="2:7" x14ac:dyDescent="0.2">
      <c r="G211"/>
    </row>
    <row r="212" spans="2:7" x14ac:dyDescent="0.2">
      <c r="G212"/>
    </row>
    <row r="213" spans="2:7" x14ac:dyDescent="0.2">
      <c r="G213"/>
    </row>
    <row r="214" spans="2:7" ht="18" x14ac:dyDescent="0.25">
      <c r="B214" s="7" t="s">
        <v>10</v>
      </c>
      <c r="C214" s="7" t="s">
        <v>402</v>
      </c>
      <c r="E214" s="7"/>
      <c r="G214" s="38"/>
    </row>
    <row r="215" spans="2:7" ht="15.75" customHeight="1" x14ac:dyDescent="0.25">
      <c r="B215" s="7"/>
      <c r="D215" s="7"/>
      <c r="E215" s="3"/>
    </row>
    <row r="216" spans="2:7" ht="15.75" thickBot="1" x14ac:dyDescent="0.25">
      <c r="B216" s="8" t="s">
        <v>9</v>
      </c>
      <c r="C216" s="8" t="s">
        <v>62</v>
      </c>
      <c r="D216" s="8" t="s">
        <v>6</v>
      </c>
      <c r="E216" s="8" t="s">
        <v>7</v>
      </c>
      <c r="F216" s="8" t="s">
        <v>49</v>
      </c>
      <c r="G216" s="40" t="s">
        <v>11</v>
      </c>
    </row>
    <row r="217" spans="2:7" ht="15" x14ac:dyDescent="0.2">
      <c r="B217" s="5"/>
      <c r="C217" s="5"/>
      <c r="D217" s="5"/>
      <c r="E217" s="5"/>
      <c r="F217" s="5"/>
      <c r="G217" s="41"/>
    </row>
    <row r="218" spans="2:7" x14ac:dyDescent="0.2">
      <c r="B218" s="1">
        <f>IF(B217="",1,B217+1)</f>
        <v>1</v>
      </c>
      <c r="C218" s="1">
        <v>49</v>
      </c>
      <c r="D218" t="str">
        <f>IF($C218="","",IF(ISERROR(VLOOKUP(C218,Athletes,2,FALSE)),"Unknown Athlete",PROPER(VLOOKUP(C218,Athletes,2,FALSE))))</f>
        <v>William Roberts</v>
      </c>
      <c r="E218" t="str">
        <f>IF($C218="","",IF(VLOOKUP(C218,Athletes,3,FALSE)="","",VLOOKUP(C218,Athletes,3,FALSE)))</f>
        <v>N&amp;P</v>
      </c>
      <c r="F218" t="str">
        <f ca="1">IF($C218="","",IF(ISERROR(VLOOKUP(C218,Athletes,7,FALSE)),"",VLOOKUP(C218,Athletes,7,FALSE)))</f>
        <v>U15B</v>
      </c>
      <c r="G218" s="75" t="s">
        <v>403</v>
      </c>
    </row>
    <row r="219" spans="2:7" x14ac:dyDescent="0.2">
      <c r="B219" s="1">
        <f>IF(B218="",1,B218+1)</f>
        <v>2</v>
      </c>
      <c r="C219" s="1">
        <v>110</v>
      </c>
      <c r="D219" t="str">
        <f>IF($C219="","",IF(ISERROR(VLOOKUP(C219,Athletes,2,FALSE)),"Unknown Athlete",PROPER(VLOOKUP(C219,Athletes,2,FALSE))))</f>
        <v>Taylan Jones</v>
      </c>
      <c r="E219" t="str">
        <f>IF($C219="","",IF(VLOOKUP(C219,Athletes,3,FALSE)="","",VLOOKUP(C219,Athletes,3,FALSE)))</f>
        <v>COPAC</v>
      </c>
      <c r="F219" t="str">
        <f ca="1">IF($C219="","",IF(ISERROR(VLOOKUP(C219,Athletes,7,FALSE)),"",VLOOKUP(C219,Athletes,7,FALSE)))</f>
        <v>U15B</v>
      </c>
      <c r="G219" s="75" t="s">
        <v>404</v>
      </c>
    </row>
    <row r="220" spans="2:7" x14ac:dyDescent="0.2">
      <c r="B220" s="1">
        <f>IF(B219="",1,B219+1)</f>
        <v>3</v>
      </c>
      <c r="C220" s="1">
        <v>26</v>
      </c>
      <c r="D220" t="str">
        <f>IF($C220="","",IF(ISERROR(VLOOKUP(C220,Athletes,2,FALSE)),"Unknown Athlete",PROPER(VLOOKUP(C220,Athletes,2,FALSE))))</f>
        <v>Seth Terry- Buss</v>
      </c>
      <c r="E220" t="str">
        <f>IF($C220="","",IF(VLOOKUP(C220,Athletes,3,FALSE)="","",VLOOKUP(C220,Athletes,3,FALSE)))</f>
        <v>N&amp;P</v>
      </c>
      <c r="F220" t="str">
        <f ca="1">IF($C220="","",IF(ISERROR(VLOOKUP(C220,Athletes,7,FALSE)),"",VLOOKUP(C220,Athletes,7,FALSE)))</f>
        <v>U15B</v>
      </c>
      <c r="G220" s="75" t="s">
        <v>405</v>
      </c>
    </row>
    <row r="221" spans="2:7" x14ac:dyDescent="0.2">
      <c r="G221"/>
    </row>
    <row r="222" spans="2:7" x14ac:dyDescent="0.2">
      <c r="G222"/>
    </row>
    <row r="223" spans="2:7" x14ac:dyDescent="0.2">
      <c r="G223"/>
    </row>
    <row r="224" spans="2:7" ht="18" x14ac:dyDescent="0.25">
      <c r="B224" s="7" t="s">
        <v>10</v>
      </c>
      <c r="C224" s="7" t="s">
        <v>406</v>
      </c>
      <c r="E224" s="7"/>
      <c r="G224" s="38"/>
    </row>
    <row r="225" spans="2:7" ht="15.75" customHeight="1" x14ac:dyDescent="0.25">
      <c r="B225" s="7"/>
      <c r="D225" s="7"/>
      <c r="E225" s="3"/>
    </row>
    <row r="226" spans="2:7" ht="15.75" thickBot="1" x14ac:dyDescent="0.25">
      <c r="B226" s="8" t="s">
        <v>9</v>
      </c>
      <c r="C226" s="8" t="s">
        <v>62</v>
      </c>
      <c r="D226" s="8" t="s">
        <v>6</v>
      </c>
      <c r="E226" s="8" t="s">
        <v>7</v>
      </c>
      <c r="F226" s="8" t="s">
        <v>49</v>
      </c>
      <c r="G226" s="40" t="s">
        <v>11</v>
      </c>
    </row>
    <row r="227" spans="2:7" ht="15" x14ac:dyDescent="0.2">
      <c r="B227" s="5"/>
      <c r="C227" s="5"/>
      <c r="D227" s="5"/>
      <c r="E227" s="5"/>
      <c r="F227" s="5"/>
      <c r="G227" s="41"/>
    </row>
    <row r="228" spans="2:7" x14ac:dyDescent="0.2">
      <c r="B228" s="1">
        <f>IF(B227="",1,B227+1)</f>
        <v>1</v>
      </c>
      <c r="C228" s="1">
        <v>146</v>
      </c>
      <c r="D228" t="str">
        <f>IF($C228="","",IF(ISERROR(VLOOKUP(C228,Athletes,2,FALSE)),"Unknown Athlete",PROPER(VLOOKUP(C228,Athletes,2,FALSE))))</f>
        <v>Ollie Spencer</v>
      </c>
      <c r="E228" t="str">
        <f>IF($C228="","",IF(VLOOKUP(C228,Athletes,3,FALSE)="","",VLOOKUP(C228,Athletes,3,FALSE)))</f>
        <v>CAC</v>
      </c>
      <c r="F228" t="str">
        <f ca="1">IF($C228="","",IF(ISERROR(VLOOKUP(C228,Athletes,7,FALSE)),"",VLOOKUP(C228,Athletes,7,FALSE)))</f>
        <v>U20M</v>
      </c>
      <c r="G228" s="75" t="s">
        <v>407</v>
      </c>
    </row>
    <row r="229" spans="2:7" x14ac:dyDescent="0.2">
      <c r="B229" s="1">
        <f>IF(B228="",1,B228+1)</f>
        <v>2</v>
      </c>
      <c r="C229" s="1">
        <v>189</v>
      </c>
      <c r="D229" t="str">
        <f>IF($C229="","",IF(ISERROR(VLOOKUP(C229,Athletes,2,FALSE)),"Unknown Athlete",PROPER(VLOOKUP(C229,Athletes,2,FALSE))))</f>
        <v>Isaac Nicholson</v>
      </c>
      <c r="E229" t="str">
        <f>IF($C229="","",IF(VLOOKUP(C229,Athletes,3,FALSE)="","",VLOOKUP(C229,Athletes,3,FALSE)))</f>
        <v>N&amp;P</v>
      </c>
      <c r="F229" t="str">
        <f ca="1">IF($C229="","",IF(ISERROR(VLOOKUP(C229,Athletes,7,FALSE)),"",VLOOKUP(C229,Athletes,7,FALSE)))</f>
        <v>U20M</v>
      </c>
      <c r="G229" s="75" t="s">
        <v>408</v>
      </c>
    </row>
    <row r="230" spans="2:7" x14ac:dyDescent="0.2">
      <c r="B230" s="1">
        <f>IF(B229="",1,B229+1)</f>
        <v>3</v>
      </c>
      <c r="C230" s="1">
        <v>92</v>
      </c>
      <c r="D230" t="str">
        <f>IF($C230="","",IF(ISERROR(VLOOKUP(C230,Athletes,2,FALSE)),"Unknown Athlete",PROPER(VLOOKUP(C230,Athletes,2,FALSE))))</f>
        <v>Aaron Collins</v>
      </c>
      <c r="E230" t="str">
        <f>IF($C230="","",IF(VLOOKUP(C230,Athletes,3,FALSE)="","",VLOOKUP(C230,Athletes,3,FALSE)))</f>
        <v>N&amp;P</v>
      </c>
      <c r="F230" t="str">
        <f ca="1">IF($C230="","",IF(ISERROR(VLOOKUP(C230,Athletes,7,FALSE)),"",VLOOKUP(C230,Athletes,7,FALSE)))</f>
        <v>U17M</v>
      </c>
      <c r="G230" s="75" t="s">
        <v>409</v>
      </c>
    </row>
    <row r="231" spans="2:7" x14ac:dyDescent="0.2">
      <c r="B231" s="1">
        <f>IF(B230="",1,B230+1)</f>
        <v>4</v>
      </c>
      <c r="C231" s="1">
        <v>76</v>
      </c>
      <c r="D231" t="str">
        <f>IF($C231="","",IF(ISERROR(VLOOKUP(C231,Athletes,2,FALSE)),"Unknown Athlete",PROPER(VLOOKUP(C231,Athletes,2,FALSE))))</f>
        <v>Stephen Jarvis</v>
      </c>
      <c r="E231" t="str">
        <f>IF($C231="","",IF(VLOOKUP(C231,Athletes,3,FALSE)="","",VLOOKUP(C231,Athletes,3,FALSE)))</f>
        <v>N&amp;P</v>
      </c>
      <c r="F231" t="str">
        <f>IF($C231="","",IF(ISERROR(VLOOKUP(C231,Athletes,7,FALSE)),"",VLOOKUP(C231,Athletes,7,FALSE)))</f>
        <v>V40 Men</v>
      </c>
      <c r="G231" s="75" t="s">
        <v>410</v>
      </c>
    </row>
    <row r="232" spans="2:7" x14ac:dyDescent="0.2">
      <c r="B232" s="1">
        <f>IF(B231="",1,B231+1)</f>
        <v>5</v>
      </c>
      <c r="C232" s="1">
        <v>34</v>
      </c>
      <c r="D232" t="str">
        <f>IF($C232="","",IF(ISERROR(VLOOKUP(C232,Athletes,2,FALSE)),"Unknown Athlete",PROPER(VLOOKUP(C232,Athletes,2,FALSE))))</f>
        <v>Martin Murray</v>
      </c>
      <c r="E232" t="str">
        <f>IF($C232="","",IF(VLOOKUP(C232,Athletes,3,FALSE)="","",VLOOKUP(C232,Athletes,3,FALSE)))</f>
        <v>N&amp;P</v>
      </c>
      <c r="F232" t="str">
        <f>IF($C232="","",IF(ISERROR(VLOOKUP(C232,Athletes,7,FALSE)),"",VLOOKUP(C232,Athletes,7,FALSE)))</f>
        <v>V40 Men</v>
      </c>
      <c r="G232" s="75" t="s">
        <v>411</v>
      </c>
    </row>
    <row r="233" spans="2:7" x14ac:dyDescent="0.2">
      <c r="G233"/>
    </row>
    <row r="234" spans="2:7" x14ac:dyDescent="0.2">
      <c r="G234"/>
    </row>
    <row r="235" spans="2:7" x14ac:dyDescent="0.2">
      <c r="G235"/>
    </row>
    <row r="236" spans="2:7" ht="18" x14ac:dyDescent="0.25">
      <c r="B236" s="7" t="s">
        <v>10</v>
      </c>
      <c r="C236" s="7" t="s">
        <v>412</v>
      </c>
      <c r="E236" s="7"/>
      <c r="G236" s="38"/>
    </row>
    <row r="237" spans="2:7" ht="15.75" customHeight="1" x14ac:dyDescent="0.25">
      <c r="B237" s="7"/>
      <c r="D237" s="7"/>
      <c r="E237" s="3"/>
    </row>
    <row r="238" spans="2:7" ht="15.75" thickBot="1" x14ac:dyDescent="0.25">
      <c r="B238" s="8" t="s">
        <v>9</v>
      </c>
      <c r="C238" s="8" t="s">
        <v>62</v>
      </c>
      <c r="D238" s="8" t="s">
        <v>6</v>
      </c>
      <c r="E238" s="8" t="s">
        <v>7</v>
      </c>
      <c r="F238" s="8" t="s">
        <v>49</v>
      </c>
      <c r="G238" s="40" t="s">
        <v>11</v>
      </c>
    </row>
    <row r="239" spans="2:7" ht="15" x14ac:dyDescent="0.2">
      <c r="B239" s="5"/>
      <c r="C239" s="5"/>
      <c r="D239" s="5"/>
      <c r="E239" s="5"/>
      <c r="F239" s="5"/>
      <c r="G239" s="41"/>
    </row>
    <row r="240" spans="2:7" x14ac:dyDescent="0.2">
      <c r="B240" s="1">
        <f>IF(B239="",1,B239+1)</f>
        <v>1</v>
      </c>
      <c r="C240" s="1">
        <v>120</v>
      </c>
      <c r="D240" t="str">
        <f>IF($C240="","",IF(ISERROR(VLOOKUP(C240,Athletes,2,FALSE)),"Unknown Athlete",PROPER(VLOOKUP(C240,Athletes,2,FALSE))))</f>
        <v>Dale Willis</v>
      </c>
      <c r="E240" t="str">
        <f>IF($C240="","",IF(VLOOKUP(C240,Athletes,3,FALSE)="","",VLOOKUP(C240,Athletes,3,FALSE)))</f>
        <v>CAC</v>
      </c>
      <c r="F240" t="str">
        <f>IF($C240="","",IF(ISERROR(VLOOKUP(C240,Athletes,7,FALSE)),"",VLOOKUP(C240,Athletes,7,FALSE)))</f>
        <v>SM</v>
      </c>
      <c r="G240" s="75" t="s">
        <v>413</v>
      </c>
    </row>
    <row r="241" spans="2:7" x14ac:dyDescent="0.2">
      <c r="B241" s="1">
        <f>IF(B240="",1,B240+1)</f>
        <v>2</v>
      </c>
      <c r="C241" s="1">
        <v>125</v>
      </c>
      <c r="D241" t="str">
        <f>IF($C241="","",IF(ISERROR(VLOOKUP(C241,Athletes,2,FALSE)),"Unknown Athlete",PROPER(VLOOKUP(C241,Athletes,2,FALSE))))</f>
        <v>Joe Wheeler</v>
      </c>
      <c r="E241" t="str">
        <f>IF($C241="","",IF(VLOOKUP(C241,Athletes,3,FALSE)="","",VLOOKUP(C241,Athletes,3,FALSE)))</f>
        <v>Tavistock</v>
      </c>
      <c r="F241" t="str">
        <f ca="1">IF($C241="","",IF(ISERROR(VLOOKUP(C241,Athletes,7,FALSE)),"",VLOOKUP(C241,Athletes,7,FALSE)))</f>
        <v>U20M</v>
      </c>
      <c r="G241" s="75" t="s">
        <v>414</v>
      </c>
    </row>
    <row r="242" spans="2:7" x14ac:dyDescent="0.2">
      <c r="B242" s="1">
        <f>IF(B241="",1,B241+1)</f>
        <v>3</v>
      </c>
      <c r="C242" s="1">
        <v>46</v>
      </c>
      <c r="D242" t="str">
        <f>IF($C242="","",IF(ISERROR(VLOOKUP(C242,Athletes,2,FALSE)),"Unknown Athlete",PROPER(VLOOKUP(C242,Athletes,2,FALSE))))</f>
        <v>Jacob Lamboll</v>
      </c>
      <c r="E242" t="str">
        <f>IF($C242="","",IF(VLOOKUP(C242,Athletes,3,FALSE)="","",VLOOKUP(C242,Athletes,3,FALSE)))</f>
        <v>COPAC</v>
      </c>
      <c r="F242" t="str">
        <f ca="1">IF($C242="","",IF(ISERROR(VLOOKUP(C242,Athletes,7,FALSE)),"",VLOOKUP(C242,Athletes,7,FALSE)))</f>
        <v>U20M</v>
      </c>
      <c r="G242" s="75" t="s">
        <v>415</v>
      </c>
    </row>
    <row r="243" spans="2:7" x14ac:dyDescent="0.2">
      <c r="B243" s="1">
        <f>IF(B242="",1,B242+1)</f>
        <v>4</v>
      </c>
      <c r="C243" s="1">
        <v>112</v>
      </c>
      <c r="D243" t="str">
        <f>IF($C243="","",IF(ISERROR(VLOOKUP(C243,Athletes,2,FALSE)),"Unknown Athlete",PROPER(VLOOKUP(C243,Athletes,2,FALSE))))</f>
        <v>Steve Jones</v>
      </c>
      <c r="E243" t="str">
        <f>IF($C243="","",IF(VLOOKUP(C243,Athletes,3,FALSE)="","",VLOOKUP(C243,Athletes,3,FALSE)))</f>
        <v>COPAC</v>
      </c>
      <c r="F243" t="str">
        <f>IF($C243="","",IF(ISERROR(VLOOKUP(C243,Athletes,7,FALSE)),"",VLOOKUP(C243,Athletes,7,FALSE)))</f>
        <v>SM</v>
      </c>
      <c r="G243" s="75" t="s">
        <v>416</v>
      </c>
    </row>
    <row r="244" spans="2:7" x14ac:dyDescent="0.2">
      <c r="G244"/>
    </row>
    <row r="245" spans="2:7" x14ac:dyDescent="0.2">
      <c r="G245"/>
    </row>
    <row r="246" spans="2:7" x14ac:dyDescent="0.2">
      <c r="G246"/>
    </row>
    <row r="247" spans="2:7" ht="18" x14ac:dyDescent="0.25">
      <c r="B247" s="7" t="s">
        <v>10</v>
      </c>
      <c r="C247" s="7" t="s">
        <v>420</v>
      </c>
      <c r="E247" s="7"/>
      <c r="G247" s="38" t="s">
        <v>586</v>
      </c>
    </row>
    <row r="248" spans="2:7" ht="15.75" customHeight="1" x14ac:dyDescent="0.25">
      <c r="B248" s="7"/>
      <c r="D248" s="7"/>
      <c r="E248" s="3"/>
    </row>
    <row r="249" spans="2:7" ht="15.75" thickBot="1" x14ac:dyDescent="0.25">
      <c r="B249" s="8" t="s">
        <v>9</v>
      </c>
      <c r="C249" s="8" t="s">
        <v>62</v>
      </c>
      <c r="D249" s="8" t="s">
        <v>6</v>
      </c>
      <c r="E249" s="8" t="s">
        <v>7</v>
      </c>
      <c r="F249" s="8" t="s">
        <v>49</v>
      </c>
      <c r="G249" s="40" t="s">
        <v>11</v>
      </c>
    </row>
    <row r="250" spans="2:7" ht="15" x14ac:dyDescent="0.2">
      <c r="B250" s="5"/>
      <c r="C250" s="5"/>
      <c r="D250" s="5"/>
      <c r="E250" s="5"/>
      <c r="F250" s="5"/>
      <c r="G250" s="41"/>
    </row>
    <row r="251" spans="2:7" x14ac:dyDescent="0.2">
      <c r="B251" s="1">
        <f>IF(B250="",1,B250+1)</f>
        <v>1</v>
      </c>
      <c r="C251" s="1">
        <v>184</v>
      </c>
      <c r="D251" t="str">
        <f>IF($C251="","",IF(ISERROR(VLOOKUP(C251,Athletes,2,FALSE)),"Unknown Athlete",PROPER(VLOOKUP(C251,Athletes,2,FALSE))))</f>
        <v>Matilda Mulready</v>
      </c>
      <c r="E251" t="str">
        <f>IF($C251="","",IF(VLOOKUP(C251,Athletes,3,FALSE)="","",VLOOKUP(C251,Athletes,3,FALSE)))</f>
        <v>Truro School</v>
      </c>
      <c r="F251" t="str">
        <f ca="1">IF($C251="","",IF(ISERROR(VLOOKUP(C251,Athletes,7,FALSE)),"",VLOOKUP(C251,Athletes,7,FALSE)))</f>
        <v>U15G</v>
      </c>
      <c r="G251" s="75" t="s">
        <v>421</v>
      </c>
    </row>
    <row r="252" spans="2:7" x14ac:dyDescent="0.2">
      <c r="B252" s="1">
        <f>IF(B251="",1,B251+1)</f>
        <v>2</v>
      </c>
      <c r="C252" s="1">
        <v>201</v>
      </c>
      <c r="D252" t="str">
        <f>IF($C252="","",IF(ISERROR(VLOOKUP(C252,Athletes,2,FALSE)),"Unknown Athlete",PROPER(VLOOKUP(C252,Athletes,2,FALSE))))</f>
        <v>Zienna Pattenden Daly</v>
      </c>
      <c r="E252" t="str">
        <f>IF($C252="","",IF(VLOOKUP(C252,Athletes,3,FALSE)="","",VLOOKUP(C252,Athletes,3,FALSE)))</f>
        <v>N&amp;P</v>
      </c>
      <c r="F252" t="str">
        <f ca="1">IF($C252="","",IF(ISERROR(VLOOKUP(C252,Athletes,7,FALSE)),"",VLOOKUP(C252,Athletes,7,FALSE)))</f>
        <v>U15G</v>
      </c>
      <c r="G252" s="75" t="s">
        <v>421</v>
      </c>
    </row>
    <row r="253" spans="2:7" x14ac:dyDescent="0.2">
      <c r="B253" s="1">
        <f>IF(B252="",1,B252+1)</f>
        <v>3</v>
      </c>
      <c r="C253" s="1">
        <v>183</v>
      </c>
      <c r="D253" t="str">
        <f>IF($C253="","",IF(ISERROR(VLOOKUP(C253,Athletes,2,FALSE)),"Unknown Athlete",PROPER(VLOOKUP(C253,Athletes,2,FALSE))))</f>
        <v>Poppy Mulready</v>
      </c>
      <c r="E253" t="str">
        <f>IF($C253="","",IF(VLOOKUP(C253,Athletes,3,FALSE)="","",VLOOKUP(C253,Athletes,3,FALSE)))</f>
        <v>Truro School</v>
      </c>
      <c r="F253" t="str">
        <f ca="1">IF($C253="","",IF(ISERROR(VLOOKUP(C253,Athletes,7,FALSE)),"",VLOOKUP(C253,Athletes,7,FALSE)))</f>
        <v>U15G</v>
      </c>
      <c r="G253" s="75" t="s">
        <v>300</v>
      </c>
    </row>
    <row r="254" spans="2:7" x14ac:dyDescent="0.2">
      <c r="B254" s="1">
        <f>IF(B253="",1,B253+1)</f>
        <v>4</v>
      </c>
      <c r="C254" s="1">
        <v>96</v>
      </c>
      <c r="D254" t="str">
        <f>IF($C254="","",IF(ISERROR(VLOOKUP(C254,Athletes,2,FALSE)),"Unknown Athlete",PROPER(VLOOKUP(C254,Athletes,2,FALSE))))</f>
        <v>Isla Pate</v>
      </c>
      <c r="E254" t="str">
        <f>IF($C254="","",IF(VLOOKUP(C254,Athletes,3,FALSE)="","",VLOOKUP(C254,Athletes,3,FALSE)))</f>
        <v>N&amp;P</v>
      </c>
      <c r="F254" t="str">
        <f ca="1">IF($C254="","",IF(ISERROR(VLOOKUP(C254,Athletes,7,FALSE)),"",VLOOKUP(C254,Athletes,7,FALSE)))</f>
        <v>U15G</v>
      </c>
      <c r="G254" s="75" t="s">
        <v>320</v>
      </c>
    </row>
    <row r="255" spans="2:7" x14ac:dyDescent="0.2">
      <c r="G255"/>
    </row>
    <row r="256" spans="2:7" x14ac:dyDescent="0.2">
      <c r="G256"/>
    </row>
    <row r="257" spans="2:7" x14ac:dyDescent="0.2">
      <c r="G257"/>
    </row>
    <row r="258" spans="2:7" ht="18" x14ac:dyDescent="0.25">
      <c r="B258" s="7" t="s">
        <v>10</v>
      </c>
      <c r="C258" s="7" t="s">
        <v>422</v>
      </c>
      <c r="E258" s="7"/>
      <c r="G258" s="38" t="s">
        <v>590</v>
      </c>
    </row>
    <row r="259" spans="2:7" ht="15.75" customHeight="1" x14ac:dyDescent="0.25">
      <c r="B259" s="7"/>
      <c r="D259" s="7"/>
      <c r="E259" s="3"/>
    </row>
    <row r="260" spans="2:7" ht="15.75" thickBot="1" x14ac:dyDescent="0.25">
      <c r="B260" s="8" t="s">
        <v>9</v>
      </c>
      <c r="C260" s="8" t="s">
        <v>62</v>
      </c>
      <c r="D260" s="8" t="s">
        <v>6</v>
      </c>
      <c r="E260" s="8" t="s">
        <v>7</v>
      </c>
      <c r="F260" s="8" t="s">
        <v>49</v>
      </c>
      <c r="G260" s="40" t="s">
        <v>11</v>
      </c>
    </row>
    <row r="261" spans="2:7" ht="15" x14ac:dyDescent="0.2">
      <c r="B261" s="5"/>
      <c r="C261" s="5"/>
      <c r="D261" s="5"/>
      <c r="E261" s="5"/>
      <c r="F261" s="5"/>
      <c r="G261" s="41"/>
    </row>
    <row r="262" spans="2:7" x14ac:dyDescent="0.2">
      <c r="B262" s="1">
        <f t="shared" ref="B262:B267" si="28">IF(B261="",1,B261+1)</f>
        <v>1</v>
      </c>
      <c r="C262" s="1">
        <v>66</v>
      </c>
      <c r="D262" t="str">
        <f t="shared" ref="D262:D267" si="29">IF($C262="","",IF(ISERROR(VLOOKUP(C262,Athletes,2,FALSE)),"Unknown Athlete",PROPER(VLOOKUP(C262,Athletes,2,FALSE))))</f>
        <v>Henry Ludlow</v>
      </c>
      <c r="E262" t="str">
        <f t="shared" ref="E262:E267" si="30">IF($C262="","",IF(VLOOKUP(C262,Athletes,3,FALSE)="","",VLOOKUP(C262,Athletes,3,FALSE)))</f>
        <v>CAC</v>
      </c>
      <c r="F262" t="str">
        <f t="shared" ref="F262:F267" ca="1" si="31">IF($C262="","",IF(ISERROR(VLOOKUP(C262,Athletes,7,FALSE)),"",VLOOKUP(C262,Athletes,7,FALSE)))</f>
        <v>U11B</v>
      </c>
      <c r="G262" s="75" t="s">
        <v>423</v>
      </c>
    </row>
    <row r="263" spans="2:7" x14ac:dyDescent="0.2">
      <c r="B263" s="1">
        <f t="shared" si="28"/>
        <v>2</v>
      </c>
      <c r="C263" s="1">
        <v>13</v>
      </c>
      <c r="D263" t="str">
        <f t="shared" si="29"/>
        <v>Tristan Collings</v>
      </c>
      <c r="E263" t="str">
        <f t="shared" si="30"/>
        <v>CAA</v>
      </c>
      <c r="F263" t="str">
        <f t="shared" ca="1" si="31"/>
        <v>U11B</v>
      </c>
      <c r="G263" s="75" t="s">
        <v>424</v>
      </c>
    </row>
    <row r="264" spans="2:7" x14ac:dyDescent="0.2">
      <c r="B264" s="1">
        <f t="shared" si="28"/>
        <v>3</v>
      </c>
      <c r="C264" s="1">
        <v>144</v>
      </c>
      <c r="D264" t="str">
        <f t="shared" si="29"/>
        <v>George Dean</v>
      </c>
      <c r="E264" t="str">
        <f t="shared" si="30"/>
        <v>N&amp;P</v>
      </c>
      <c r="F264" t="str">
        <f t="shared" ca="1" si="31"/>
        <v>U11B</v>
      </c>
      <c r="G264" s="75" t="s">
        <v>425</v>
      </c>
    </row>
    <row r="265" spans="2:7" x14ac:dyDescent="0.2">
      <c r="B265" s="1">
        <f t="shared" si="28"/>
        <v>4</v>
      </c>
      <c r="C265" s="1">
        <v>138</v>
      </c>
      <c r="D265" t="str">
        <f t="shared" si="29"/>
        <v>Archie Williams</v>
      </c>
      <c r="E265" t="str">
        <f t="shared" si="30"/>
        <v>CAC</v>
      </c>
      <c r="F265" t="str">
        <f t="shared" ca="1" si="31"/>
        <v>U11B</v>
      </c>
      <c r="G265" s="75" t="s">
        <v>425</v>
      </c>
    </row>
    <row r="266" spans="2:7" x14ac:dyDescent="0.2">
      <c r="B266" s="1">
        <f t="shared" si="28"/>
        <v>5</v>
      </c>
      <c r="C266" s="1">
        <v>25</v>
      </c>
      <c r="D266" t="str">
        <f t="shared" si="29"/>
        <v>Tommy Heath</v>
      </c>
      <c r="E266" t="str">
        <f t="shared" si="30"/>
        <v>N&amp;P</v>
      </c>
      <c r="F266" t="str">
        <f t="shared" si="31"/>
        <v>U11B</v>
      </c>
      <c r="G266" s="75" t="s">
        <v>427</v>
      </c>
    </row>
    <row r="267" spans="2:7" x14ac:dyDescent="0.2">
      <c r="B267" s="1">
        <f t="shared" si="28"/>
        <v>6</v>
      </c>
      <c r="C267" s="1">
        <v>75</v>
      </c>
      <c r="D267" t="str">
        <f t="shared" si="29"/>
        <v>Seth Shilston</v>
      </c>
      <c r="E267" t="str">
        <f t="shared" si="30"/>
        <v>CAC</v>
      </c>
      <c r="F267" t="str">
        <f t="shared" ca="1" si="31"/>
        <v>U11B</v>
      </c>
      <c r="G267" s="75" t="s">
        <v>428</v>
      </c>
    </row>
    <row r="268" spans="2:7" x14ac:dyDescent="0.2">
      <c r="G268"/>
    </row>
    <row r="269" spans="2:7" x14ac:dyDescent="0.2">
      <c r="G269"/>
    </row>
    <row r="270" spans="2:7" x14ac:dyDescent="0.2">
      <c r="G270"/>
    </row>
    <row r="271" spans="2:7" ht="18" x14ac:dyDescent="0.25">
      <c r="B271" s="7" t="s">
        <v>10</v>
      </c>
      <c r="C271" s="7" t="s">
        <v>316</v>
      </c>
      <c r="E271" s="7"/>
      <c r="G271" s="38" t="s">
        <v>589</v>
      </c>
    </row>
    <row r="272" spans="2:7" ht="15.75" customHeight="1" x14ac:dyDescent="0.25">
      <c r="B272" s="7"/>
      <c r="D272" s="7"/>
      <c r="E272" s="3"/>
    </row>
    <row r="273" spans="2:7" ht="15.75" thickBot="1" x14ac:dyDescent="0.25">
      <c r="B273" s="8" t="s">
        <v>9</v>
      </c>
      <c r="C273" s="8" t="s">
        <v>62</v>
      </c>
      <c r="D273" s="8" t="s">
        <v>6</v>
      </c>
      <c r="E273" s="8" t="s">
        <v>7</v>
      </c>
      <c r="F273" s="8" t="s">
        <v>49</v>
      </c>
      <c r="G273" s="40" t="s">
        <v>11</v>
      </c>
    </row>
    <row r="274" spans="2:7" ht="15" x14ac:dyDescent="0.2">
      <c r="B274" s="5"/>
      <c r="C274" s="5"/>
      <c r="D274" s="5"/>
      <c r="E274" s="5"/>
      <c r="F274" s="5"/>
      <c r="G274" s="41"/>
    </row>
    <row r="275" spans="2:7" x14ac:dyDescent="0.2">
      <c r="B275" s="1">
        <f t="shared" ref="B275:B282" si="32">IF(B274="",1,B274+1)</f>
        <v>1</v>
      </c>
      <c r="C275" s="1">
        <v>74</v>
      </c>
      <c r="D275" t="str">
        <f t="shared" ref="D275:D282" si="33">IF($C275="","",IF(ISERROR(VLOOKUP(C275,Athletes,2,FALSE)),"Unknown Athlete",PROPER(VLOOKUP(C275,Athletes,2,FALSE))))</f>
        <v>Sennen Gibson</v>
      </c>
      <c r="E275" t="str">
        <f t="shared" ref="E275:E282" si="34">IF($C275="","",IF(VLOOKUP(C275,Athletes,3,FALSE)="","",VLOOKUP(C275,Athletes,3,FALSE)))</f>
        <v>CAC</v>
      </c>
      <c r="F275" t="str">
        <f t="shared" ref="F275:F282" ca="1" si="35">IF($C275="","",IF(ISERROR(VLOOKUP(C275,Athletes,7,FALSE)),"",VLOOKUP(C275,Athletes,7,FALSE)))</f>
        <v>U11G</v>
      </c>
      <c r="G275" s="75" t="s">
        <v>429</v>
      </c>
    </row>
    <row r="276" spans="2:7" x14ac:dyDescent="0.2">
      <c r="B276" s="1">
        <f t="shared" si="32"/>
        <v>2</v>
      </c>
      <c r="C276" s="1">
        <v>56</v>
      </c>
      <c r="D276" t="str">
        <f t="shared" si="33"/>
        <v>Isabella Mulready</v>
      </c>
      <c r="E276" t="str">
        <f t="shared" si="34"/>
        <v>N&amp;P</v>
      </c>
      <c r="F276" t="str">
        <f t="shared" ca="1" si="35"/>
        <v>U11G</v>
      </c>
      <c r="G276" s="75" t="s">
        <v>429</v>
      </c>
    </row>
    <row r="277" spans="2:7" x14ac:dyDescent="0.2">
      <c r="B277" s="1">
        <f t="shared" si="32"/>
        <v>3</v>
      </c>
      <c r="C277" s="1">
        <v>103</v>
      </c>
      <c r="D277" t="str">
        <f t="shared" si="33"/>
        <v>Ailla Mccaig</v>
      </c>
      <c r="E277" t="str">
        <f t="shared" si="34"/>
        <v>COPAC</v>
      </c>
      <c r="F277" t="str">
        <f t="shared" ca="1" si="35"/>
        <v>U11G</v>
      </c>
      <c r="G277" s="75" t="s">
        <v>425</v>
      </c>
    </row>
    <row r="278" spans="2:7" x14ac:dyDescent="0.2">
      <c r="B278" s="1">
        <f t="shared" si="32"/>
        <v>4</v>
      </c>
      <c r="C278" s="1">
        <v>80</v>
      </c>
      <c r="D278" t="str">
        <f t="shared" si="33"/>
        <v>Evelyn Cain</v>
      </c>
      <c r="E278" t="str">
        <f t="shared" si="34"/>
        <v>N&amp;P</v>
      </c>
      <c r="F278" t="str">
        <f t="shared" si="35"/>
        <v>U11G</v>
      </c>
      <c r="G278" s="75" t="s">
        <v>427</v>
      </c>
    </row>
    <row r="279" spans="2:7" x14ac:dyDescent="0.2">
      <c r="B279" s="1">
        <f t="shared" si="32"/>
        <v>5</v>
      </c>
      <c r="C279" s="1">
        <v>7</v>
      </c>
      <c r="D279" t="str">
        <f t="shared" si="33"/>
        <v>Shara Ingleby</v>
      </c>
      <c r="E279" t="str">
        <f t="shared" si="34"/>
        <v>COPAC</v>
      </c>
      <c r="F279" t="str">
        <f t="shared" si="35"/>
        <v>U11G</v>
      </c>
      <c r="G279" s="75" t="s">
        <v>326</v>
      </c>
    </row>
    <row r="280" spans="2:7" x14ac:dyDescent="0.2">
      <c r="B280" s="1">
        <f t="shared" si="32"/>
        <v>6</v>
      </c>
      <c r="C280" s="1">
        <v>53</v>
      </c>
      <c r="D280" t="str">
        <f t="shared" si="33"/>
        <v>Olivia Webber</v>
      </c>
      <c r="E280" t="str">
        <f t="shared" si="34"/>
        <v>COPAC</v>
      </c>
      <c r="F280" t="str">
        <f t="shared" si="35"/>
        <v>U11G</v>
      </c>
      <c r="G280" s="75" t="s">
        <v>326</v>
      </c>
    </row>
    <row r="281" spans="2:7" x14ac:dyDescent="0.2">
      <c r="B281" s="1">
        <f t="shared" si="32"/>
        <v>7</v>
      </c>
      <c r="C281" s="1">
        <v>174</v>
      </c>
      <c r="D281" t="str">
        <f t="shared" si="33"/>
        <v>Grace Hamilton</v>
      </c>
      <c r="E281" t="str">
        <f t="shared" si="34"/>
        <v>Truro High</v>
      </c>
      <c r="F281" t="str">
        <f t="shared" si="35"/>
        <v>U11G</v>
      </c>
      <c r="G281" s="75" t="s">
        <v>430</v>
      </c>
    </row>
    <row r="282" spans="2:7" x14ac:dyDescent="0.2">
      <c r="B282" s="1">
        <f t="shared" si="32"/>
        <v>8</v>
      </c>
      <c r="C282" s="1">
        <v>171</v>
      </c>
      <c r="D282" t="str">
        <f t="shared" si="33"/>
        <v>Bryer Sautelle-Smith</v>
      </c>
      <c r="E282" t="str">
        <f t="shared" si="34"/>
        <v>Truro High</v>
      </c>
      <c r="F282" t="str">
        <f t="shared" si="35"/>
        <v>U11G</v>
      </c>
      <c r="G282" s="75" t="s">
        <v>321</v>
      </c>
    </row>
    <row r="283" spans="2:7" x14ac:dyDescent="0.2">
      <c r="G283"/>
    </row>
    <row r="284" spans="2:7" x14ac:dyDescent="0.2">
      <c r="G284"/>
    </row>
    <row r="285" spans="2:7" x14ac:dyDescent="0.2">
      <c r="G285"/>
    </row>
    <row r="286" spans="2:7" ht="18" x14ac:dyDescent="0.25">
      <c r="B286" s="7" t="s">
        <v>10</v>
      </c>
      <c r="C286" s="7" t="s">
        <v>431</v>
      </c>
      <c r="E286" s="7"/>
      <c r="G286" s="38" t="s">
        <v>593</v>
      </c>
    </row>
    <row r="287" spans="2:7" ht="15.75" customHeight="1" x14ac:dyDescent="0.25">
      <c r="B287" s="7"/>
      <c r="D287" s="7"/>
      <c r="E287" s="3"/>
    </row>
    <row r="288" spans="2:7" ht="15.75" thickBot="1" x14ac:dyDescent="0.25">
      <c r="B288" s="8" t="s">
        <v>9</v>
      </c>
      <c r="C288" s="8" t="s">
        <v>62</v>
      </c>
      <c r="D288" s="8" t="s">
        <v>6</v>
      </c>
      <c r="E288" s="8" t="s">
        <v>7</v>
      </c>
      <c r="F288" s="8" t="s">
        <v>49</v>
      </c>
      <c r="G288" s="40" t="s">
        <v>11</v>
      </c>
    </row>
    <row r="289" spans="2:7" ht="15" x14ac:dyDescent="0.2">
      <c r="B289" s="5"/>
      <c r="C289" s="5"/>
      <c r="D289" s="5"/>
      <c r="E289" s="5"/>
      <c r="F289" s="5"/>
      <c r="G289" s="41"/>
    </row>
    <row r="290" spans="2:7" x14ac:dyDescent="0.2">
      <c r="B290" s="1">
        <f>IF(B289="",1,B289+1)</f>
        <v>1</v>
      </c>
      <c r="C290" s="1">
        <v>60</v>
      </c>
      <c r="D290" t="str">
        <f>IF($C290="","",IF(ISERROR(VLOOKUP(C290,Athletes,2,FALSE)),"Unknown Athlete",PROPER(VLOOKUP(C290,Athletes,2,FALSE))))</f>
        <v>Alex Chamberlain</v>
      </c>
      <c r="E290" t="str">
        <f>IF($C290="","",IF(VLOOKUP(C290,Athletes,3,FALSE)="","",VLOOKUP(C290,Athletes,3,FALSE)))</f>
        <v>N&amp;P</v>
      </c>
      <c r="F290" t="str">
        <f ca="1">IF($C290="","",IF(ISERROR(VLOOKUP(C290,Athletes,7,FALSE)),"",VLOOKUP(C290,Athletes,7,FALSE)))</f>
        <v>U17M</v>
      </c>
      <c r="G290" s="75" t="s">
        <v>429</v>
      </c>
    </row>
    <row r="291" spans="2:7" x14ac:dyDescent="0.2">
      <c r="B291" s="1">
        <f>IF(B290="",1,B290+1)</f>
        <v>2</v>
      </c>
      <c r="C291" s="1">
        <v>105</v>
      </c>
      <c r="D291" t="str">
        <f>IF($C291="","",IF(ISERROR(VLOOKUP(C291,Athletes,2,FALSE)),"Unknown Athlete",PROPER(VLOOKUP(C291,Athletes,2,FALSE))))</f>
        <v>Matteo Symons- Chan</v>
      </c>
      <c r="E291" t="str">
        <f>IF($C291="","",IF(VLOOKUP(C291,Athletes,3,FALSE)="","",VLOOKUP(C291,Athletes,3,FALSE)))</f>
        <v>Wadebridge Sch</v>
      </c>
      <c r="F291" t="str">
        <f ca="1">IF($C291="","",IF(ISERROR(VLOOKUP(C291,Athletes,7,FALSE)),"",VLOOKUP(C291,Athletes,7,FALSE)))</f>
        <v>U17M</v>
      </c>
      <c r="G291" s="75" t="s">
        <v>317</v>
      </c>
    </row>
    <row r="292" spans="2:7" x14ac:dyDescent="0.2">
      <c r="B292" s="1">
        <f>IF(B291="",1,B291+1)</f>
        <v>3</v>
      </c>
      <c r="C292" s="1">
        <v>131</v>
      </c>
      <c r="D292" t="str">
        <f>IF($C292="","",IF(ISERROR(VLOOKUP(C292,Athletes,2,FALSE)),"Unknown Athlete",PROPER(VLOOKUP(C292,Athletes,2,FALSE))))</f>
        <v>James Phillips</v>
      </c>
      <c r="E292" t="str">
        <f>IF($C292="","",IF(VLOOKUP(C292,Athletes,3,FALSE)="","",VLOOKUP(C292,Athletes,3,FALSE)))</f>
        <v>Helston CC</v>
      </c>
      <c r="F292" t="str">
        <f ca="1">IF($C292="","",IF(ISERROR(VLOOKUP(C292,Athletes,7,FALSE)),"",VLOOKUP(C292,Athletes,7,FALSE)))</f>
        <v>U17M</v>
      </c>
      <c r="G292" s="75" t="s">
        <v>317</v>
      </c>
    </row>
    <row r="293" spans="2:7" x14ac:dyDescent="0.2">
      <c r="B293" s="1">
        <f>IF(B292="",1,B292+1)</f>
        <v>4</v>
      </c>
      <c r="C293" s="1">
        <v>104</v>
      </c>
      <c r="D293" t="str">
        <f>IF($C293="","",IF(ISERROR(VLOOKUP(C293,Athletes,2,FALSE)),"Unknown Athlete",PROPER(VLOOKUP(C293,Athletes,2,FALSE))))</f>
        <v>Oakley Evans</v>
      </c>
      <c r="E293" t="str">
        <f>IF($C293="","",IF(VLOOKUP(C293,Athletes,3,FALSE)="","",VLOOKUP(C293,Athletes,3,FALSE)))</f>
        <v>CAC</v>
      </c>
      <c r="F293" t="str">
        <f ca="1">IF($C293="","",IF(ISERROR(VLOOKUP(C293,Athletes,7,FALSE)),"",VLOOKUP(C293,Athletes,7,FALSE)))</f>
        <v>U17M</v>
      </c>
      <c r="G293" s="75" t="s">
        <v>432</v>
      </c>
    </row>
    <row r="294" spans="2:7" x14ac:dyDescent="0.2">
      <c r="G294"/>
    </row>
    <row r="295" spans="2:7" x14ac:dyDescent="0.2">
      <c r="G295"/>
    </row>
    <row r="296" spans="2:7" x14ac:dyDescent="0.2">
      <c r="G296"/>
    </row>
    <row r="297" spans="2:7" ht="18" x14ac:dyDescent="0.25">
      <c r="B297" s="7" t="s">
        <v>10</v>
      </c>
      <c r="C297" s="7" t="s">
        <v>435</v>
      </c>
      <c r="E297" s="7"/>
      <c r="G297" s="38" t="s">
        <v>592</v>
      </c>
    </row>
    <row r="298" spans="2:7" ht="15.75" customHeight="1" x14ac:dyDescent="0.25">
      <c r="B298" s="7"/>
      <c r="D298" s="7"/>
      <c r="E298" s="3"/>
    </row>
    <row r="299" spans="2:7" ht="15.75" thickBot="1" x14ac:dyDescent="0.25">
      <c r="B299" s="8" t="s">
        <v>9</v>
      </c>
      <c r="C299" s="8" t="s">
        <v>62</v>
      </c>
      <c r="D299" s="8" t="s">
        <v>6</v>
      </c>
      <c r="E299" s="8" t="s">
        <v>7</v>
      </c>
      <c r="F299" s="8" t="s">
        <v>49</v>
      </c>
      <c r="G299" s="40" t="s">
        <v>11</v>
      </c>
    </row>
    <row r="300" spans="2:7" ht="15" x14ac:dyDescent="0.2">
      <c r="B300" s="5"/>
      <c r="C300" s="5"/>
      <c r="D300" s="5"/>
      <c r="E300" s="5"/>
      <c r="F300" s="5"/>
      <c r="G300" s="41"/>
    </row>
    <row r="301" spans="2:7" x14ac:dyDescent="0.2">
      <c r="B301" s="1">
        <f t="shared" ref="B301:B306" si="36">IF(B300="",1,B300+1)</f>
        <v>1</v>
      </c>
      <c r="C301" s="1">
        <v>5</v>
      </c>
      <c r="D301" t="str">
        <f t="shared" ref="D301:D306" si="37">IF($C301="","",IF(ISERROR(VLOOKUP(C301,Athletes,2,FALSE)),"Unknown Athlete",PROPER(VLOOKUP(C301,Athletes,2,FALSE))))</f>
        <v>Nevie Tamblyn</v>
      </c>
      <c r="E301" t="str">
        <f t="shared" ref="E301:E306" si="38">IF($C301="","",IF(VLOOKUP(C301,Athletes,3,FALSE)="","",VLOOKUP(C301,Athletes,3,FALSE)))</f>
        <v>N&amp;P</v>
      </c>
      <c r="F301" t="str">
        <f t="shared" ref="F301:F306" ca="1" si="39">IF($C301="","",IF(ISERROR(VLOOKUP(C301,Athletes,7,FALSE)),"",VLOOKUP(C301,Athletes,7,FALSE)))</f>
        <v>U17W</v>
      </c>
      <c r="G301" s="75" t="s">
        <v>318</v>
      </c>
    </row>
    <row r="302" spans="2:7" x14ac:dyDescent="0.2">
      <c r="B302" s="1">
        <f t="shared" si="36"/>
        <v>2</v>
      </c>
      <c r="C302" s="1">
        <v>91</v>
      </c>
      <c r="D302" t="str">
        <f t="shared" si="37"/>
        <v>Isobel Billau</v>
      </c>
      <c r="E302" t="str">
        <f t="shared" si="38"/>
        <v>CAC</v>
      </c>
      <c r="F302" t="str">
        <f t="shared" ca="1" si="39"/>
        <v>SW</v>
      </c>
      <c r="G302" s="75" t="s">
        <v>430</v>
      </c>
    </row>
    <row r="303" spans="2:7" x14ac:dyDescent="0.2">
      <c r="B303" s="1">
        <f t="shared" si="36"/>
        <v>3</v>
      </c>
      <c r="C303" s="1">
        <v>82</v>
      </c>
      <c r="D303" t="str">
        <f t="shared" si="37"/>
        <v>Amy Ratcliffe</v>
      </c>
      <c r="E303" t="str">
        <f t="shared" si="38"/>
        <v>N&amp;P</v>
      </c>
      <c r="F303" t="str">
        <f t="shared" ca="1" si="39"/>
        <v>U17W</v>
      </c>
      <c r="G303" s="75" t="s">
        <v>433</v>
      </c>
    </row>
    <row r="304" spans="2:7" x14ac:dyDescent="0.2">
      <c r="B304" s="1">
        <f t="shared" si="36"/>
        <v>4</v>
      </c>
      <c r="C304" s="1">
        <v>122</v>
      </c>
      <c r="D304" t="str">
        <f t="shared" si="37"/>
        <v>Giorgi Easterbrook</v>
      </c>
      <c r="E304" t="str">
        <f t="shared" si="38"/>
        <v>CAC</v>
      </c>
      <c r="F304" t="str">
        <f t="shared" ca="1" si="39"/>
        <v>SW</v>
      </c>
      <c r="G304" s="75" t="s">
        <v>319</v>
      </c>
    </row>
    <row r="305" spans="2:7" x14ac:dyDescent="0.2">
      <c r="B305" s="1">
        <f t="shared" si="36"/>
        <v>5</v>
      </c>
      <c r="C305" s="1">
        <v>99</v>
      </c>
      <c r="D305" t="str">
        <f t="shared" si="37"/>
        <v>Monica Duncombe</v>
      </c>
      <c r="E305" t="str">
        <f t="shared" si="38"/>
        <v>N&amp;P</v>
      </c>
      <c r="F305" t="str">
        <f t="shared" ca="1" si="39"/>
        <v>U17W</v>
      </c>
      <c r="G305" s="75" t="s">
        <v>434</v>
      </c>
    </row>
    <row r="306" spans="2:7" x14ac:dyDescent="0.2">
      <c r="B306" s="1">
        <f t="shared" si="36"/>
        <v>6</v>
      </c>
      <c r="C306" s="1">
        <v>15</v>
      </c>
      <c r="D306" t="str">
        <f t="shared" si="37"/>
        <v>Bethan Norvill</v>
      </c>
      <c r="E306" t="str">
        <f t="shared" si="38"/>
        <v>N&amp;P</v>
      </c>
      <c r="F306" t="str">
        <f t="shared" ca="1" si="39"/>
        <v>U20W</v>
      </c>
      <c r="G306" s="75" t="s">
        <v>300</v>
      </c>
    </row>
    <row r="307" spans="2:7" x14ac:dyDescent="0.2">
      <c r="G307"/>
    </row>
    <row r="308" spans="2:7" x14ac:dyDescent="0.2">
      <c r="G308"/>
    </row>
    <row r="309" spans="2:7" x14ac:dyDescent="0.2">
      <c r="G309"/>
    </row>
    <row r="310" spans="2:7" ht="18" x14ac:dyDescent="0.25">
      <c r="B310" s="7" t="s">
        <v>10</v>
      </c>
      <c r="C310" s="7" t="s">
        <v>437</v>
      </c>
      <c r="E310" s="7"/>
      <c r="G310" s="38" t="s">
        <v>591</v>
      </c>
    </row>
    <row r="311" spans="2:7" ht="15.75" customHeight="1" x14ac:dyDescent="0.25">
      <c r="B311" s="7"/>
      <c r="D311" s="7"/>
      <c r="E311" s="3"/>
    </row>
    <row r="312" spans="2:7" ht="15.75" thickBot="1" x14ac:dyDescent="0.25">
      <c r="B312" s="8" t="s">
        <v>9</v>
      </c>
      <c r="C312" s="8" t="s">
        <v>62</v>
      </c>
      <c r="D312" s="8" t="s">
        <v>6</v>
      </c>
      <c r="E312" s="8" t="s">
        <v>7</v>
      </c>
      <c r="F312" s="8" t="s">
        <v>49</v>
      </c>
      <c r="G312" s="40" t="s">
        <v>11</v>
      </c>
    </row>
    <row r="313" spans="2:7" ht="15" x14ac:dyDescent="0.2">
      <c r="B313" s="5"/>
      <c r="C313" s="5"/>
      <c r="D313" s="5"/>
      <c r="E313" s="5"/>
      <c r="F313" s="5"/>
      <c r="G313" s="41"/>
    </row>
    <row r="314" spans="2:7" x14ac:dyDescent="0.2">
      <c r="B314" s="1">
        <f t="shared" ref="B314:B321" si="40">IF(B313="",1,B313+1)</f>
        <v>1</v>
      </c>
      <c r="C314" s="1">
        <v>63</v>
      </c>
      <c r="D314" t="str">
        <f t="shared" ref="D314:D321" si="41">IF($C314="","",IF(ISERROR(VLOOKUP(C314,Athletes,2,FALSE)),"Unknown Athlete",PROPER(VLOOKUP(C314,Athletes,2,FALSE))))</f>
        <v>Billy Eaton</v>
      </c>
      <c r="E314" t="str">
        <f t="shared" ref="E314:E321" si="42">IF($C314="","",IF(VLOOKUP(C314,Athletes,3,FALSE)="","",VLOOKUP(C314,Athletes,3,FALSE)))</f>
        <v>N&amp;P</v>
      </c>
      <c r="F314" t="str">
        <f t="shared" ref="F314:F321" ca="1" si="43">IF($C314="","",IF(ISERROR(VLOOKUP(C314,Athletes,7,FALSE)),"",VLOOKUP(C314,Athletes,7,FALSE)))</f>
        <v>U15B</v>
      </c>
      <c r="G314" s="75" t="s">
        <v>438</v>
      </c>
    </row>
    <row r="315" spans="2:7" x14ac:dyDescent="0.2">
      <c r="B315" s="1">
        <f t="shared" si="40"/>
        <v>2</v>
      </c>
      <c r="C315" s="1">
        <v>19</v>
      </c>
      <c r="D315" t="str">
        <f t="shared" si="41"/>
        <v>Edward Northey</v>
      </c>
      <c r="E315" t="str">
        <f t="shared" si="42"/>
        <v>N&amp;P</v>
      </c>
      <c r="F315" t="str">
        <f t="shared" ca="1" si="43"/>
        <v>U15B</v>
      </c>
      <c r="G315" s="75" t="s">
        <v>325</v>
      </c>
    </row>
    <row r="316" spans="2:7" x14ac:dyDescent="0.2">
      <c r="B316" s="1">
        <f t="shared" si="40"/>
        <v>3</v>
      </c>
      <c r="C316" s="1">
        <v>49</v>
      </c>
      <c r="D316" t="str">
        <f t="shared" si="41"/>
        <v>William Roberts</v>
      </c>
      <c r="E316" t="str">
        <f t="shared" si="42"/>
        <v>N&amp;P</v>
      </c>
      <c r="F316" t="str">
        <f t="shared" ca="1" si="43"/>
        <v>U15B</v>
      </c>
      <c r="G316" s="75" t="s">
        <v>426</v>
      </c>
    </row>
    <row r="317" spans="2:7" x14ac:dyDescent="0.2">
      <c r="B317" s="1">
        <f t="shared" si="40"/>
        <v>4</v>
      </c>
      <c r="C317" s="1">
        <v>57</v>
      </c>
      <c r="D317" t="str">
        <f t="shared" si="41"/>
        <v>Omar Hammoudeh</v>
      </c>
      <c r="E317" t="str">
        <f t="shared" si="42"/>
        <v>COPAC</v>
      </c>
      <c r="F317" t="str">
        <f t="shared" ca="1" si="43"/>
        <v>U15B</v>
      </c>
      <c r="G317" s="75" t="s">
        <v>433</v>
      </c>
    </row>
    <row r="318" spans="2:7" x14ac:dyDescent="0.2">
      <c r="B318" s="1">
        <f t="shared" si="40"/>
        <v>5</v>
      </c>
      <c r="C318" s="1">
        <v>94</v>
      </c>
      <c r="D318" t="str">
        <f t="shared" si="41"/>
        <v>Lorcan Blown</v>
      </c>
      <c r="E318" t="str">
        <f t="shared" si="42"/>
        <v>N&amp;P</v>
      </c>
      <c r="F318" t="str">
        <f t="shared" ca="1" si="43"/>
        <v>U15B</v>
      </c>
      <c r="G318" s="75" t="s">
        <v>433</v>
      </c>
    </row>
    <row r="319" spans="2:7" x14ac:dyDescent="0.2">
      <c r="B319" s="1">
        <f t="shared" si="40"/>
        <v>6</v>
      </c>
      <c r="C319" s="1">
        <v>143</v>
      </c>
      <c r="D319" t="str">
        <f t="shared" si="41"/>
        <v>Harry Dean</v>
      </c>
      <c r="E319" t="str">
        <f t="shared" si="42"/>
        <v>N&amp;P</v>
      </c>
      <c r="F319" t="str">
        <f t="shared" ca="1" si="43"/>
        <v>U13B</v>
      </c>
      <c r="G319" s="75" t="s">
        <v>441</v>
      </c>
    </row>
    <row r="320" spans="2:7" x14ac:dyDescent="0.2">
      <c r="B320" s="1">
        <f t="shared" si="40"/>
        <v>7</v>
      </c>
      <c r="C320" s="1">
        <v>42</v>
      </c>
      <c r="D320" t="str">
        <f t="shared" si="41"/>
        <v>Zach Jelbert</v>
      </c>
      <c r="E320" t="str">
        <f t="shared" si="42"/>
        <v>CAC</v>
      </c>
      <c r="F320" t="str">
        <f t="shared" ca="1" si="43"/>
        <v>U13B</v>
      </c>
      <c r="G320" s="75" t="s">
        <v>441</v>
      </c>
    </row>
    <row r="321" spans="2:7" x14ac:dyDescent="0.2">
      <c r="B321" s="1">
        <f t="shared" si="40"/>
        <v>8</v>
      </c>
      <c r="C321" s="1">
        <v>81</v>
      </c>
      <c r="D321" t="str">
        <f t="shared" si="41"/>
        <v>Finlay Spry</v>
      </c>
      <c r="E321" t="str">
        <f t="shared" si="42"/>
        <v>N&amp;P</v>
      </c>
      <c r="F321" t="str">
        <f t="shared" si="43"/>
        <v>U13B</v>
      </c>
      <c r="G321" s="75" t="s">
        <v>442</v>
      </c>
    </row>
    <row r="322" spans="2:7" x14ac:dyDescent="0.2">
      <c r="G322"/>
    </row>
    <row r="323" spans="2:7" x14ac:dyDescent="0.2">
      <c r="G323"/>
    </row>
    <row r="324" spans="2:7" x14ac:dyDescent="0.2">
      <c r="G324"/>
    </row>
    <row r="325" spans="2:7" ht="18" x14ac:dyDescent="0.25">
      <c r="B325" s="7" t="s">
        <v>10</v>
      </c>
      <c r="C325" s="7" t="s">
        <v>443</v>
      </c>
      <c r="E325" s="7"/>
      <c r="G325" s="38" t="s">
        <v>587</v>
      </c>
    </row>
    <row r="326" spans="2:7" ht="15.75" customHeight="1" x14ac:dyDescent="0.25">
      <c r="B326" s="7"/>
      <c r="D326" s="7"/>
      <c r="E326" s="3"/>
    </row>
    <row r="327" spans="2:7" ht="15.75" thickBot="1" x14ac:dyDescent="0.25">
      <c r="B327" s="8" t="s">
        <v>9</v>
      </c>
      <c r="C327" s="8" t="s">
        <v>62</v>
      </c>
      <c r="D327" s="8" t="s">
        <v>6</v>
      </c>
      <c r="E327" s="8" t="s">
        <v>7</v>
      </c>
      <c r="F327" s="8" t="s">
        <v>49</v>
      </c>
      <c r="G327" s="40" t="s">
        <v>11</v>
      </c>
    </row>
    <row r="328" spans="2:7" ht="15" x14ac:dyDescent="0.2">
      <c r="B328" s="5"/>
      <c r="C328" s="5"/>
      <c r="D328" s="5"/>
      <c r="E328" s="5"/>
      <c r="F328" s="5"/>
      <c r="G328" s="41"/>
    </row>
    <row r="329" spans="2:7" x14ac:dyDescent="0.2">
      <c r="B329" s="1">
        <f t="shared" ref="B329:B334" si="44">IF(B328="",1,B328+1)</f>
        <v>1</v>
      </c>
      <c r="C329" s="1">
        <v>130</v>
      </c>
      <c r="D329" t="str">
        <f t="shared" ref="D329:D334" si="45">IF($C329="","",IF(ISERROR(VLOOKUP(C329,Athletes,2,FALSE)),"Unknown Athlete",PROPER(VLOOKUP(C329,Athletes,2,FALSE))))</f>
        <v>Sawyer Wragg</v>
      </c>
      <c r="E329" t="str">
        <f t="shared" ref="E329:E334" si="46">IF($C329="","",IF(VLOOKUP(C329,Athletes,3,FALSE)="","",VLOOKUP(C329,Athletes,3,FALSE)))</f>
        <v>N&amp;P</v>
      </c>
      <c r="F329" t="str">
        <f t="shared" ref="F329:F334" ca="1" si="47">IF($C329="","",IF(ISERROR(VLOOKUP(C329,Athletes,7,FALSE)),"",VLOOKUP(C329,Athletes,7,FALSE)))</f>
        <v>U20M</v>
      </c>
      <c r="G329" s="75" t="s">
        <v>444</v>
      </c>
    </row>
    <row r="330" spans="2:7" x14ac:dyDescent="0.2">
      <c r="B330" s="1">
        <f t="shared" si="44"/>
        <v>2</v>
      </c>
      <c r="C330" s="1">
        <v>93</v>
      </c>
      <c r="D330" t="str">
        <f t="shared" si="45"/>
        <v>Jack Nancarrow</v>
      </c>
      <c r="E330" t="str">
        <f t="shared" si="46"/>
        <v>N&amp;P</v>
      </c>
      <c r="F330" t="str">
        <f t="shared" ca="1" si="47"/>
        <v>SM</v>
      </c>
      <c r="G330" s="75" t="s">
        <v>445</v>
      </c>
    </row>
    <row r="331" spans="2:7" x14ac:dyDescent="0.2">
      <c r="B331" s="1">
        <f t="shared" si="44"/>
        <v>3</v>
      </c>
      <c r="C331" s="1">
        <v>120</v>
      </c>
      <c r="D331" t="str">
        <f t="shared" si="45"/>
        <v>Dale Willis</v>
      </c>
      <c r="E331" t="str">
        <f t="shared" si="46"/>
        <v>CAC</v>
      </c>
      <c r="F331" t="str">
        <f t="shared" si="47"/>
        <v>SM</v>
      </c>
      <c r="G331" s="75" t="s">
        <v>445</v>
      </c>
    </row>
    <row r="332" spans="2:7" x14ac:dyDescent="0.2">
      <c r="B332" s="1">
        <f t="shared" si="44"/>
        <v>4</v>
      </c>
      <c r="C332" s="1">
        <v>35</v>
      </c>
      <c r="D332" t="str">
        <f t="shared" si="45"/>
        <v>Samuel Jose</v>
      </c>
      <c r="E332" t="str">
        <f t="shared" si="46"/>
        <v>CAC</v>
      </c>
      <c r="F332" t="str">
        <f t="shared" ca="1" si="47"/>
        <v>SM</v>
      </c>
      <c r="G332" s="75" t="s">
        <v>438</v>
      </c>
    </row>
    <row r="333" spans="2:7" x14ac:dyDescent="0.2">
      <c r="B333" s="1">
        <f t="shared" si="44"/>
        <v>5</v>
      </c>
      <c r="C333" s="1">
        <v>76</v>
      </c>
      <c r="D333" t="str">
        <f t="shared" si="45"/>
        <v>Stephen Jarvis</v>
      </c>
      <c r="E333" t="str">
        <f t="shared" si="46"/>
        <v>N&amp;P</v>
      </c>
      <c r="F333" t="str">
        <f t="shared" si="47"/>
        <v>V40 Men</v>
      </c>
      <c r="G333" s="75" t="s">
        <v>325</v>
      </c>
    </row>
    <row r="334" spans="2:7" x14ac:dyDescent="0.2">
      <c r="B334" s="1">
        <f t="shared" si="44"/>
        <v>6</v>
      </c>
      <c r="C334" s="1">
        <v>24</v>
      </c>
      <c r="D334" t="str">
        <f t="shared" si="45"/>
        <v>Neil Tunstall</v>
      </c>
      <c r="E334" t="str">
        <f t="shared" si="46"/>
        <v>CAC</v>
      </c>
      <c r="F334" t="str">
        <f t="shared" si="47"/>
        <v>V40 Men</v>
      </c>
      <c r="G334" s="75" t="s">
        <v>430</v>
      </c>
    </row>
    <row r="335" spans="2:7" x14ac:dyDescent="0.2">
      <c r="G335"/>
    </row>
    <row r="336" spans="2:7" x14ac:dyDescent="0.2">
      <c r="G336"/>
    </row>
    <row r="337" spans="2:7" x14ac:dyDescent="0.2">
      <c r="G337"/>
    </row>
    <row r="338" spans="2:7" ht="18" x14ac:dyDescent="0.25">
      <c r="B338" s="7" t="s">
        <v>10</v>
      </c>
      <c r="C338" s="7" t="s">
        <v>448</v>
      </c>
      <c r="E338" s="7"/>
      <c r="G338" s="38"/>
    </row>
    <row r="339" spans="2:7" ht="15.75" customHeight="1" x14ac:dyDescent="0.25">
      <c r="B339" s="7"/>
      <c r="D339" s="7"/>
      <c r="E339" s="3"/>
    </row>
    <row r="340" spans="2:7" ht="15.75" thickBot="1" x14ac:dyDescent="0.25">
      <c r="B340" s="8" t="s">
        <v>9</v>
      </c>
      <c r="C340" s="8" t="s">
        <v>62</v>
      </c>
      <c r="D340" s="8" t="s">
        <v>6</v>
      </c>
      <c r="E340" s="8" t="s">
        <v>7</v>
      </c>
      <c r="F340" s="8" t="s">
        <v>49</v>
      </c>
      <c r="G340" s="40" t="s">
        <v>11</v>
      </c>
    </row>
    <row r="341" spans="2:7" ht="15" x14ac:dyDescent="0.2">
      <c r="B341" s="5"/>
      <c r="C341" s="5"/>
      <c r="D341" s="5"/>
      <c r="E341" s="5"/>
      <c r="F341" s="5"/>
      <c r="G341" s="41"/>
    </row>
    <row r="342" spans="2:7" x14ac:dyDescent="0.2">
      <c r="B342" s="1">
        <f>IF(B341="",1,B341+1)</f>
        <v>1</v>
      </c>
      <c r="C342" s="1">
        <v>32</v>
      </c>
      <c r="D342" t="str">
        <f>IF($C342="","",IF(ISERROR(VLOOKUP(C342,Athletes,2,FALSE)),"Unknown Athlete",PROPER(VLOOKUP(C342,Athletes,2,FALSE))))</f>
        <v>Poppy Northcott</v>
      </c>
      <c r="E342" t="str">
        <f>IF($C342="","",IF(VLOOKUP(C342,Athletes,3,FALSE)="","",VLOOKUP(C342,Athletes,3,FALSE)))</f>
        <v>COPAC</v>
      </c>
      <c r="F342" t="str">
        <f ca="1">IF($C342="","",IF(ISERROR(VLOOKUP(C342,Athletes,7,FALSE)),"",VLOOKUP(C342,Athletes,7,FALSE)))</f>
        <v>U20W</v>
      </c>
      <c r="G342" s="75" t="s">
        <v>449</v>
      </c>
    </row>
    <row r="343" spans="2:7" x14ac:dyDescent="0.2">
      <c r="B343" s="1">
        <f>IF(B342="",1,B342+1)</f>
        <v>2</v>
      </c>
      <c r="C343" s="1">
        <v>109</v>
      </c>
      <c r="D343" t="str">
        <f>IF($C343="","",IF(ISERROR(VLOOKUP(C343,Athletes,2,FALSE)),"Unknown Athlete",PROPER(VLOOKUP(C343,Athletes,2,FALSE))))</f>
        <v>Lowenna Riley</v>
      </c>
      <c r="E343" t="str">
        <f>IF($C343="","",IF(VLOOKUP(C343,Athletes,3,FALSE)="","",VLOOKUP(C343,Athletes,3,FALSE)))</f>
        <v>COPAC</v>
      </c>
      <c r="F343" t="str">
        <f ca="1">IF($C343="","",IF(ISERROR(VLOOKUP(C343,Athletes,7,FALSE)),"",VLOOKUP(C343,Athletes,7,FALSE)))</f>
        <v>SW</v>
      </c>
      <c r="G343" s="75" t="s">
        <v>450</v>
      </c>
    </row>
    <row r="344" spans="2:7" x14ac:dyDescent="0.2">
      <c r="G344"/>
    </row>
    <row r="345" spans="2:7" x14ac:dyDescent="0.2">
      <c r="G345"/>
    </row>
    <row r="346" spans="2:7" x14ac:dyDescent="0.2">
      <c r="G346"/>
    </row>
    <row r="347" spans="2:7" ht="18" x14ac:dyDescent="0.25">
      <c r="B347" s="7" t="s">
        <v>10</v>
      </c>
      <c r="C347" s="7" t="s">
        <v>452</v>
      </c>
      <c r="E347" s="7"/>
      <c r="G347" s="38"/>
    </row>
    <row r="348" spans="2:7" ht="15.75" customHeight="1" x14ac:dyDescent="0.25">
      <c r="B348" s="7"/>
      <c r="D348" s="7"/>
      <c r="E348" s="3"/>
    </row>
    <row r="349" spans="2:7" ht="15.75" thickBot="1" x14ac:dyDescent="0.25">
      <c r="B349" s="8" t="s">
        <v>9</v>
      </c>
      <c r="C349" s="8" t="s">
        <v>62</v>
      </c>
      <c r="D349" s="8" t="s">
        <v>6</v>
      </c>
      <c r="E349" s="8" t="s">
        <v>7</v>
      </c>
      <c r="F349" s="8" t="s">
        <v>49</v>
      </c>
      <c r="G349" s="40" t="s">
        <v>11</v>
      </c>
    </row>
    <row r="350" spans="2:7" ht="15" x14ac:dyDescent="0.2">
      <c r="B350" s="5"/>
      <c r="C350" s="5"/>
      <c r="D350" s="5"/>
      <c r="E350" s="5"/>
      <c r="F350" s="5"/>
      <c r="G350" s="41"/>
    </row>
    <row r="351" spans="2:7" x14ac:dyDescent="0.2">
      <c r="B351" s="1">
        <f>IF(B350="",1,B350+1)</f>
        <v>1</v>
      </c>
      <c r="C351" s="1">
        <v>126</v>
      </c>
      <c r="D351" t="str">
        <f>IF($C351="","",IF(ISERROR(VLOOKUP(C351,Athletes,2,FALSE)),"Unknown Athlete",PROPER(VLOOKUP(C351,Athletes,2,FALSE))))</f>
        <v>Zoe Levin</v>
      </c>
      <c r="E351" t="str">
        <f>IF($C351="","",IF(VLOOKUP(C351,Athletes,3,FALSE)="","",VLOOKUP(C351,Athletes,3,FALSE)))</f>
        <v>N&amp;P</v>
      </c>
      <c r="F351" t="str">
        <f ca="1">IF($C351="","",IF(ISERROR(VLOOKUP(C351,Athletes,7,FALSE)),"",VLOOKUP(C351,Athletes,7,FALSE)))</f>
        <v>SW</v>
      </c>
      <c r="G351" s="75" t="s">
        <v>453</v>
      </c>
    </row>
    <row r="352" spans="2:7" x14ac:dyDescent="0.2">
      <c r="B352" s="1">
        <f>IF(B351="",1,B351+1)</f>
        <v>2</v>
      </c>
      <c r="C352" s="1">
        <v>84</v>
      </c>
      <c r="D352" t="str">
        <f>IF($C352="","",IF(ISERROR(VLOOKUP(C352,Athletes,2,FALSE)),"Unknown Athlete",PROPER(VLOOKUP(C352,Athletes,2,FALSE))))</f>
        <v>Skye Taffs</v>
      </c>
      <c r="E352" t="str">
        <f>IF($C352="","",IF(VLOOKUP(C352,Athletes,3,FALSE)="","",VLOOKUP(C352,Athletes,3,FALSE)))</f>
        <v>N&amp;P</v>
      </c>
      <c r="F352" t="str">
        <f ca="1">IF($C352="","",IF(ISERROR(VLOOKUP(C352,Athletes,7,FALSE)),"",VLOOKUP(C352,Athletes,7,FALSE)))</f>
        <v>U17W</v>
      </c>
      <c r="G352" s="75" t="s">
        <v>454</v>
      </c>
    </row>
    <row r="353" spans="2:9" x14ac:dyDescent="0.2">
      <c r="B353" s="1">
        <f>IF(B352="",1,B352+1)</f>
        <v>3</v>
      </c>
      <c r="C353" s="1">
        <v>51</v>
      </c>
      <c r="D353" t="str">
        <f>IF($C353="","",IF(ISERROR(VLOOKUP(C353,Athletes,2,FALSE)),"Unknown Athlete",PROPER(VLOOKUP(C353,Athletes,2,FALSE))))</f>
        <v>Georgina Clarke</v>
      </c>
      <c r="E353" t="str">
        <f>IF($C353="","",IF(VLOOKUP(C353,Athletes,3,FALSE)="","",VLOOKUP(C353,Athletes,3,FALSE)))</f>
        <v>N&amp;P</v>
      </c>
      <c r="F353" t="str">
        <f ca="1">IF($C353="","",IF(ISERROR(VLOOKUP(C353,Athletes,7,FALSE)),"",VLOOKUP(C353,Athletes,7,FALSE)))</f>
        <v>U20W</v>
      </c>
      <c r="G353" s="75" t="s">
        <v>456</v>
      </c>
    </row>
    <row r="354" spans="2:9" x14ac:dyDescent="0.2">
      <c r="G354"/>
    </row>
    <row r="355" spans="2:9" x14ac:dyDescent="0.2">
      <c r="G355"/>
    </row>
    <row r="356" spans="2:9" x14ac:dyDescent="0.2">
      <c r="G356"/>
    </row>
    <row r="357" spans="2:9" ht="18" x14ac:dyDescent="0.25">
      <c r="B357" s="7" t="s">
        <v>10</v>
      </c>
      <c r="C357" s="7" t="s">
        <v>464</v>
      </c>
      <c r="E357" s="7"/>
      <c r="G357" s="38"/>
    </row>
    <row r="358" spans="2:9" ht="15.75" customHeight="1" x14ac:dyDescent="0.25">
      <c r="B358" s="7"/>
      <c r="D358" s="7"/>
      <c r="E358" s="3"/>
    </row>
    <row r="359" spans="2:9" ht="15.75" thickBot="1" x14ac:dyDescent="0.25">
      <c r="B359" s="8" t="s">
        <v>9</v>
      </c>
      <c r="C359" s="8" t="s">
        <v>62</v>
      </c>
      <c r="D359" s="8" t="s">
        <v>6</v>
      </c>
      <c r="E359" s="8" t="s">
        <v>7</v>
      </c>
      <c r="F359" s="8" t="s">
        <v>49</v>
      </c>
      <c r="G359" s="40" t="s">
        <v>11</v>
      </c>
    </row>
    <row r="360" spans="2:9" ht="15" x14ac:dyDescent="0.2">
      <c r="B360" s="5"/>
      <c r="C360" s="5"/>
      <c r="D360" s="5"/>
      <c r="E360" s="5"/>
      <c r="F360" s="5"/>
      <c r="G360" s="41"/>
    </row>
    <row r="361" spans="2:9" x14ac:dyDescent="0.2">
      <c r="B361" s="1">
        <f>IF(B360="",1,B360+1)</f>
        <v>1</v>
      </c>
      <c r="C361" s="1">
        <v>63</v>
      </c>
      <c r="D361" t="str">
        <f>IF($C361="","",IF(ISERROR(VLOOKUP(C361,Athletes,2,FALSE)),"Unknown Athlete",PROPER(VLOOKUP(C361,Athletes,2,FALSE))))</f>
        <v>Billy Eaton</v>
      </c>
      <c r="E361" s="78" t="str">
        <f>IF($C361="","",IF(VLOOKUP(C361,Athletes,3,FALSE)="","",VLOOKUP(C361,Athletes,3,FALSE)))</f>
        <v>N&amp;P</v>
      </c>
      <c r="F361" t="str">
        <f ca="1">IF($C361="","",IF(ISERROR(VLOOKUP(C361,Athletes,7,FALSE)),"",VLOOKUP(C361,Athletes,7,FALSE)))</f>
        <v>U15B</v>
      </c>
      <c r="G361" s="79" t="s">
        <v>460</v>
      </c>
    </row>
    <row r="362" spans="2:9" x14ac:dyDescent="0.2">
      <c r="B362" s="1">
        <f>IF(B361="",1,B361+1)</f>
        <v>2</v>
      </c>
      <c r="C362" s="1">
        <v>143</v>
      </c>
      <c r="D362" t="str">
        <f>IF($C362="","",IF(ISERROR(VLOOKUP(C362,Athletes,2,FALSE)),"Unknown Athlete",PROPER(VLOOKUP(C362,Athletes,2,FALSE))))</f>
        <v>Harry Dean</v>
      </c>
      <c r="E362" s="78" t="str">
        <f>IF($C362="","",IF(VLOOKUP(C362,Athletes,3,FALSE)="","",VLOOKUP(C362,Athletes,3,FALSE)))</f>
        <v>N&amp;P</v>
      </c>
      <c r="F362" t="str">
        <f ca="1">IF($C362="","",IF(ISERROR(VLOOKUP(C362,Athletes,7,FALSE)),"",VLOOKUP(C362,Athletes,7,FALSE)))</f>
        <v>U13B</v>
      </c>
      <c r="G362" s="79" t="s">
        <v>461</v>
      </c>
    </row>
    <row r="363" spans="2:9" x14ac:dyDescent="0.2">
      <c r="B363" s="1">
        <f>IF(B362="",1,B362+1)</f>
        <v>3</v>
      </c>
      <c r="C363" s="1">
        <v>58</v>
      </c>
      <c r="D363" t="str">
        <f>IF($C363="","",IF(ISERROR(VLOOKUP(C363,Athletes,2,FALSE)),"Unknown Athlete",PROPER(VLOOKUP(C363,Athletes,2,FALSE))))</f>
        <v>Lamara Hammoudeh</v>
      </c>
      <c r="E363" s="78" t="str">
        <f>IF($C363="","",IF(VLOOKUP(C363,Athletes,3,FALSE)="","",VLOOKUP(C363,Athletes,3,FALSE)))</f>
        <v>COPAC</v>
      </c>
      <c r="F363" t="str">
        <f ca="1">IF($C363="","",IF(ISERROR(VLOOKUP(C363,Athletes,7,FALSE)),"",VLOOKUP(C363,Athletes,7,FALSE)))</f>
        <v>U13G</v>
      </c>
      <c r="G363" s="79" t="s">
        <v>462</v>
      </c>
    </row>
    <row r="364" spans="2:9" x14ac:dyDescent="0.2">
      <c r="B364" s="1">
        <f>IF(B363="",1,B363+1)</f>
        <v>4</v>
      </c>
      <c r="C364" s="1">
        <v>113</v>
      </c>
      <c r="D364" t="str">
        <f>IF($C364="","",IF(ISERROR(VLOOKUP(C364,Athletes,2,FALSE)),"Unknown Athlete",PROPER(VLOOKUP(C364,Athletes,2,FALSE))))</f>
        <v>Lucas Sweeney</v>
      </c>
      <c r="E364" s="78" t="str">
        <f>IF($C364="","",IF(VLOOKUP(C364,Athletes,3,FALSE)="","",VLOOKUP(C364,Athletes,3,FALSE)))</f>
        <v>COPAC</v>
      </c>
      <c r="F364" t="str">
        <f>IF($C364="","",IF(ISERROR(VLOOKUP(C364,Athletes,7,FALSE)),"",VLOOKUP(C364,Athletes,7,FALSE)))</f>
        <v>U13B</v>
      </c>
      <c r="G364" s="79" t="s">
        <v>440</v>
      </c>
      <c r="I364" s="43" t="s">
        <v>485</v>
      </c>
    </row>
    <row r="365" spans="2:9" x14ac:dyDescent="0.2">
      <c r="B365" s="1">
        <f>IF(B364="",1,B364+1)</f>
        <v>5</v>
      </c>
      <c r="C365" s="1">
        <v>152</v>
      </c>
      <c r="D365" t="str">
        <f>IF($C365="","",IF(ISERROR(VLOOKUP(C365,Athletes,2,FALSE)),"Unknown Athlete",PROPER(VLOOKUP(C365,Athletes,2,FALSE))))</f>
        <v>Savannah Peskett</v>
      </c>
      <c r="E365" s="78" t="str">
        <f>IF($C365="","",IF(VLOOKUP(C365,Athletes,3,FALSE)="","",VLOOKUP(C365,Athletes,3,FALSE)))</f>
        <v>Truro High</v>
      </c>
      <c r="F365" t="str">
        <f ca="1">IF($C365="","",IF(ISERROR(VLOOKUP(C365,Athletes,7,FALSE)),"",VLOOKUP(C365,Athletes,7,FALSE)))</f>
        <v>U13G</v>
      </c>
      <c r="G365" s="79" t="s">
        <v>463</v>
      </c>
    </row>
    <row r="366" spans="2:9" x14ac:dyDescent="0.2">
      <c r="G366"/>
    </row>
    <row r="367" spans="2:9" x14ac:dyDescent="0.2">
      <c r="G367"/>
    </row>
    <row r="368" spans="2:9" x14ac:dyDescent="0.2">
      <c r="G368"/>
    </row>
    <row r="369" spans="2:9" ht="18" x14ac:dyDescent="0.25">
      <c r="B369" s="7" t="s">
        <v>10</v>
      </c>
      <c r="C369" s="7" t="s">
        <v>465</v>
      </c>
      <c r="E369" s="7"/>
      <c r="G369" s="38"/>
    </row>
    <row r="370" spans="2:9" ht="15.75" customHeight="1" x14ac:dyDescent="0.25">
      <c r="B370" s="7"/>
      <c r="D370" s="7"/>
      <c r="E370" s="3"/>
    </row>
    <row r="371" spans="2:9" ht="15.75" thickBot="1" x14ac:dyDescent="0.25">
      <c r="B371" s="8" t="s">
        <v>9</v>
      </c>
      <c r="C371" s="8" t="s">
        <v>62</v>
      </c>
      <c r="D371" s="8" t="s">
        <v>6</v>
      </c>
      <c r="E371" s="8" t="s">
        <v>7</v>
      </c>
      <c r="F371" s="8" t="s">
        <v>49</v>
      </c>
      <c r="G371" s="40" t="s">
        <v>11</v>
      </c>
    </row>
    <row r="372" spans="2:9" ht="15" x14ac:dyDescent="0.2">
      <c r="B372" s="5"/>
      <c r="C372" s="5"/>
      <c r="D372" s="5"/>
      <c r="E372" s="5"/>
      <c r="F372" s="5"/>
      <c r="G372" s="41"/>
    </row>
    <row r="373" spans="2:9" x14ac:dyDescent="0.2">
      <c r="B373" s="1">
        <f>IF(B372="",1,B372+1)</f>
        <v>1</v>
      </c>
      <c r="C373" s="1">
        <v>148</v>
      </c>
      <c r="D373" t="str">
        <f>IF($C373="","",IF(ISERROR(VLOOKUP(C373,Athletes,2,FALSE)),"Unknown Athlete",PROPER(VLOOKUP(C373,Athletes,2,FALSE))))</f>
        <v>Flora O'Dea</v>
      </c>
      <c r="E373" s="78" t="str">
        <f>IF($C373="","",IF(VLOOKUP(C373,Athletes,3,FALSE)="","",VLOOKUP(C373,Athletes,3,FALSE)))</f>
        <v>Truro High</v>
      </c>
      <c r="F373" t="str">
        <f ca="1">IF($C373="","",IF(ISERROR(VLOOKUP(C373,Athletes,7,FALSE)),"",VLOOKUP(C373,Athletes,7,FALSE)))</f>
        <v>U15G</v>
      </c>
      <c r="G373" s="79" t="s">
        <v>466</v>
      </c>
    </row>
    <row r="374" spans="2:9" x14ac:dyDescent="0.2">
      <c r="B374" s="1">
        <f>IF(B373="",1,B373+1)</f>
        <v>2</v>
      </c>
      <c r="C374" s="1">
        <v>80</v>
      </c>
      <c r="D374" t="str">
        <f>IF($C374="","",IF(ISERROR(VLOOKUP(C374,Athletes,2,FALSE)),"Unknown Athlete",PROPER(VLOOKUP(C374,Athletes,2,FALSE))))</f>
        <v>Evelyn Cain</v>
      </c>
      <c r="E374" s="78" t="str">
        <f>IF($C374="","",IF(VLOOKUP(C374,Athletes,3,FALSE)="","",VLOOKUP(C374,Athletes,3,FALSE)))</f>
        <v>N&amp;P</v>
      </c>
      <c r="F374" t="str">
        <f>IF($C374="","",IF(ISERROR(VLOOKUP(C374,Athletes,7,FALSE)),"",VLOOKUP(C374,Athletes,7,FALSE)))</f>
        <v>U11G</v>
      </c>
      <c r="G374" s="79" t="s">
        <v>467</v>
      </c>
    </row>
    <row r="375" spans="2:9" x14ac:dyDescent="0.2">
      <c r="B375" s="1">
        <f>IF(B374="",1,B374+1)</f>
        <v>3</v>
      </c>
      <c r="C375" s="1">
        <v>133</v>
      </c>
      <c r="D375" t="str">
        <f>IF($C375="","",IF(ISERROR(VLOOKUP(C375,Athletes,2,FALSE)),"Unknown Athlete",PROPER(VLOOKUP(C375,Athletes,2,FALSE))))</f>
        <v>Joe Knights</v>
      </c>
      <c r="E375" s="78" t="str">
        <f>IF($C375="","",IF(VLOOKUP(C375,Athletes,3,FALSE)="","",VLOOKUP(C375,Athletes,3,FALSE)))</f>
        <v>CAC</v>
      </c>
      <c r="F375" t="str">
        <f ca="1">IF($C375="","",IF(ISERROR(VLOOKUP(C375,Athletes,7,FALSE)),"",VLOOKUP(C375,Athletes,7,FALSE)))</f>
        <v>U11B</v>
      </c>
      <c r="G375" s="79" t="s">
        <v>468</v>
      </c>
      <c r="I375" s="43" t="s">
        <v>486</v>
      </c>
    </row>
    <row r="376" spans="2:9" x14ac:dyDescent="0.2">
      <c r="B376" s="1">
        <f>IF(B375="",1,B375+1)</f>
        <v>4</v>
      </c>
      <c r="C376" s="1">
        <v>103</v>
      </c>
      <c r="D376" t="str">
        <f>IF($C376="","",IF(ISERROR(VLOOKUP(C376,Athletes,2,FALSE)),"Unknown Athlete",PROPER(VLOOKUP(C376,Athletes,2,FALSE))))</f>
        <v>Ailla Mccaig</v>
      </c>
      <c r="E376" s="78" t="str">
        <f>IF($C376="","",IF(VLOOKUP(C376,Athletes,3,FALSE)="","",VLOOKUP(C376,Athletes,3,FALSE)))</f>
        <v>COPAC</v>
      </c>
      <c r="F376" t="str">
        <f ca="1">IF($C376="","",IF(ISERROR(VLOOKUP(C376,Athletes,7,FALSE)),"",VLOOKUP(C376,Athletes,7,FALSE)))</f>
        <v>U11G</v>
      </c>
      <c r="G376" s="79" t="s">
        <v>469</v>
      </c>
    </row>
    <row r="377" spans="2:9" x14ac:dyDescent="0.2">
      <c r="G377"/>
    </row>
    <row r="378" spans="2:9" x14ac:dyDescent="0.2">
      <c r="G378"/>
    </row>
    <row r="379" spans="2:9" x14ac:dyDescent="0.2">
      <c r="G379"/>
    </row>
    <row r="380" spans="2:9" ht="18" x14ac:dyDescent="0.25">
      <c r="B380" s="7" t="s">
        <v>10</v>
      </c>
      <c r="C380" s="7" t="s">
        <v>470</v>
      </c>
      <c r="E380" s="7"/>
      <c r="G380" s="38"/>
    </row>
    <row r="381" spans="2:9" ht="15.75" customHeight="1" x14ac:dyDescent="0.25">
      <c r="B381" s="7"/>
      <c r="D381" s="7"/>
      <c r="E381" s="3"/>
    </row>
    <row r="382" spans="2:9" ht="15.75" thickBot="1" x14ac:dyDescent="0.25">
      <c r="B382" s="8" t="s">
        <v>9</v>
      </c>
      <c r="C382" s="8" t="s">
        <v>62</v>
      </c>
      <c r="D382" s="8" t="s">
        <v>6</v>
      </c>
      <c r="E382" s="8" t="s">
        <v>7</v>
      </c>
      <c r="F382" s="8" t="s">
        <v>49</v>
      </c>
      <c r="G382" s="40" t="s">
        <v>11</v>
      </c>
    </row>
    <row r="383" spans="2:9" ht="15" x14ac:dyDescent="0.2">
      <c r="B383" s="5"/>
      <c r="C383" s="5"/>
      <c r="D383" s="5"/>
      <c r="E383" s="5"/>
      <c r="F383" s="5"/>
      <c r="G383" s="41"/>
    </row>
    <row r="384" spans="2:9" x14ac:dyDescent="0.2">
      <c r="B384" s="1">
        <f t="shared" ref="B384:B396" si="48">IF(B383="",1,B383+1)</f>
        <v>1</v>
      </c>
      <c r="C384" s="1">
        <v>88</v>
      </c>
      <c r="D384" t="str">
        <f t="shared" ref="D384:D396" si="49">IF($C384="","",IF(ISERROR(VLOOKUP(C384,Athletes,2,FALSE)),"Unknown Athlete",PROPER(VLOOKUP(C384,Athletes,2,FALSE))))</f>
        <v>Jed Hutchings</v>
      </c>
      <c r="E384" t="str">
        <f t="shared" ref="E384:E396" si="50">IF($C384="","",IF(VLOOKUP(C384,Athletes,3,FALSE)="","",VLOOKUP(C384,Athletes,3,FALSE)))</f>
        <v>Tavistock</v>
      </c>
      <c r="F384" t="str">
        <f t="shared" ref="F384:F396" ca="1" si="51">IF($C384="","",IF(ISERROR(VLOOKUP(C384,Athletes,7,FALSE)),"",VLOOKUP(C384,Athletes,7,FALSE)))</f>
        <v>U20M</v>
      </c>
      <c r="G384" s="75" t="s">
        <v>471</v>
      </c>
    </row>
    <row r="385" spans="2:7" x14ac:dyDescent="0.2">
      <c r="B385" s="1">
        <f t="shared" si="48"/>
        <v>2</v>
      </c>
      <c r="C385" s="1">
        <v>29</v>
      </c>
      <c r="D385" t="str">
        <f t="shared" si="49"/>
        <v>Tom Morton</v>
      </c>
      <c r="E385" t="str">
        <f t="shared" si="50"/>
        <v>N&amp;P</v>
      </c>
      <c r="F385" t="str">
        <f t="shared" ca="1" si="51"/>
        <v>SM</v>
      </c>
      <c r="G385" s="75" t="s">
        <v>472</v>
      </c>
    </row>
    <row r="386" spans="2:7" x14ac:dyDescent="0.2">
      <c r="B386" s="1">
        <f t="shared" si="48"/>
        <v>3</v>
      </c>
      <c r="C386" s="1">
        <v>28</v>
      </c>
      <c r="D386" t="str">
        <f t="shared" si="49"/>
        <v>Blake Williams</v>
      </c>
      <c r="E386" t="str">
        <f t="shared" si="50"/>
        <v>N&amp;P</v>
      </c>
      <c r="F386" t="str">
        <f t="shared" ca="1" si="51"/>
        <v>U20M</v>
      </c>
      <c r="G386" s="75" t="s">
        <v>473</v>
      </c>
    </row>
    <row r="387" spans="2:7" x14ac:dyDescent="0.2">
      <c r="B387" s="1">
        <f t="shared" si="48"/>
        <v>4</v>
      </c>
      <c r="C387" s="1">
        <v>89</v>
      </c>
      <c r="D387" t="str">
        <f t="shared" si="49"/>
        <v>Barnaby Hutchings</v>
      </c>
      <c r="E387" t="str">
        <f t="shared" si="50"/>
        <v>Tavistock</v>
      </c>
      <c r="F387" t="str">
        <f t="shared" ca="1" si="51"/>
        <v>U17M</v>
      </c>
      <c r="G387" s="75" t="s">
        <v>474</v>
      </c>
    </row>
    <row r="388" spans="2:7" x14ac:dyDescent="0.2">
      <c r="B388" s="1">
        <f t="shared" si="48"/>
        <v>5</v>
      </c>
      <c r="C388" s="1">
        <v>70</v>
      </c>
      <c r="D388" t="str">
        <f t="shared" si="49"/>
        <v>Benjamin Marriott</v>
      </c>
      <c r="E388" t="str">
        <f t="shared" si="50"/>
        <v>COPAC</v>
      </c>
      <c r="F388" t="str">
        <f t="shared" ca="1" si="51"/>
        <v>U17M</v>
      </c>
      <c r="G388" s="75" t="s">
        <v>475</v>
      </c>
    </row>
    <row r="389" spans="2:7" x14ac:dyDescent="0.2">
      <c r="B389" s="1">
        <f t="shared" si="48"/>
        <v>6</v>
      </c>
      <c r="C389" s="1">
        <v>197</v>
      </c>
      <c r="D389" t="str">
        <f t="shared" si="49"/>
        <v>Anna Harrold</v>
      </c>
      <c r="E389" t="str">
        <f t="shared" si="50"/>
        <v>CAC</v>
      </c>
      <c r="F389" t="str">
        <f t="shared" si="51"/>
        <v>V40 Women</v>
      </c>
      <c r="G389" s="75" t="s">
        <v>476</v>
      </c>
    </row>
    <row r="390" spans="2:7" x14ac:dyDescent="0.2">
      <c r="B390" s="1">
        <f t="shared" si="48"/>
        <v>7</v>
      </c>
      <c r="C390" s="1">
        <v>27</v>
      </c>
      <c r="D390" t="str">
        <f t="shared" si="49"/>
        <v>Simon Williams</v>
      </c>
      <c r="E390" t="str">
        <f t="shared" si="50"/>
        <v>N&amp;P</v>
      </c>
      <c r="F390" t="str">
        <f t="shared" si="51"/>
        <v>V40 Men</v>
      </c>
      <c r="G390" s="75" t="s">
        <v>477</v>
      </c>
    </row>
    <row r="391" spans="2:7" x14ac:dyDescent="0.2">
      <c r="B391" s="1">
        <f t="shared" si="48"/>
        <v>8</v>
      </c>
      <c r="C391" s="1">
        <v>112</v>
      </c>
      <c r="D391" t="str">
        <f t="shared" si="49"/>
        <v>Steve Jones</v>
      </c>
      <c r="E391" t="str">
        <f t="shared" si="50"/>
        <v>COPAC</v>
      </c>
      <c r="F391" t="str">
        <f t="shared" si="51"/>
        <v>SM</v>
      </c>
      <c r="G391" s="75" t="s">
        <v>478</v>
      </c>
    </row>
    <row r="392" spans="2:7" x14ac:dyDescent="0.2">
      <c r="B392" s="1">
        <f t="shared" si="48"/>
        <v>9</v>
      </c>
      <c r="C392" s="1">
        <v>20</v>
      </c>
      <c r="D392" t="str">
        <f t="shared" si="49"/>
        <v>Lewis Trubridge</v>
      </c>
      <c r="E392" t="str">
        <f t="shared" si="50"/>
        <v>N&amp;P</v>
      </c>
      <c r="F392" t="str">
        <f t="shared" ca="1" si="51"/>
        <v>U17M</v>
      </c>
      <c r="G392" s="75" t="s">
        <v>479</v>
      </c>
    </row>
    <row r="393" spans="2:7" x14ac:dyDescent="0.2">
      <c r="B393" s="1">
        <f t="shared" si="48"/>
        <v>10</v>
      </c>
      <c r="C393" s="1">
        <v>62</v>
      </c>
      <c r="D393" t="str">
        <f t="shared" si="49"/>
        <v>Joshua Mills</v>
      </c>
      <c r="E393" t="str">
        <f t="shared" si="50"/>
        <v>CAC</v>
      </c>
      <c r="F393" t="str">
        <f t="shared" ca="1" si="51"/>
        <v>U17M</v>
      </c>
      <c r="G393" s="75" t="s">
        <v>480</v>
      </c>
    </row>
    <row r="394" spans="2:7" x14ac:dyDescent="0.2">
      <c r="B394" s="1">
        <f t="shared" si="48"/>
        <v>11</v>
      </c>
      <c r="C394" s="1">
        <v>200</v>
      </c>
      <c r="D394" t="str">
        <f t="shared" si="49"/>
        <v>Leah Rapson</v>
      </c>
      <c r="E394" t="str">
        <f t="shared" si="50"/>
        <v>N&amp;P</v>
      </c>
      <c r="F394" t="str">
        <f t="shared" ca="1" si="51"/>
        <v>U15G</v>
      </c>
      <c r="G394" s="75" t="s">
        <v>481</v>
      </c>
    </row>
    <row r="395" spans="2:7" x14ac:dyDescent="0.2">
      <c r="B395" s="1">
        <f t="shared" si="48"/>
        <v>12</v>
      </c>
      <c r="C395" s="1">
        <v>141</v>
      </c>
      <c r="D395" t="str">
        <f t="shared" si="49"/>
        <v>Rowan Mcintosh</v>
      </c>
      <c r="E395" t="str">
        <f t="shared" si="50"/>
        <v>N&amp;P</v>
      </c>
      <c r="F395" t="str">
        <f t="shared" ca="1" si="51"/>
        <v>U15B</v>
      </c>
      <c r="G395" s="75" t="s">
        <v>482</v>
      </c>
    </row>
    <row r="396" spans="2:7" x14ac:dyDescent="0.2">
      <c r="B396" s="1">
        <f t="shared" si="48"/>
        <v>13</v>
      </c>
      <c r="C396" s="1">
        <v>98</v>
      </c>
      <c r="D396" t="str">
        <f t="shared" si="49"/>
        <v>Isla Mullin</v>
      </c>
      <c r="E396" t="str">
        <f t="shared" si="50"/>
        <v>N&amp;P</v>
      </c>
      <c r="F396" t="str">
        <f t="shared" ca="1" si="51"/>
        <v>U17W</v>
      </c>
      <c r="G396" s="75" t="s">
        <v>483</v>
      </c>
    </row>
    <row r="397" spans="2:7" x14ac:dyDescent="0.2">
      <c r="G397"/>
    </row>
    <row r="398" spans="2:7" x14ac:dyDescent="0.2">
      <c r="G398"/>
    </row>
    <row r="399" spans="2:7" x14ac:dyDescent="0.2">
      <c r="G399"/>
    </row>
    <row r="400" spans="2:7" ht="18" x14ac:dyDescent="0.25">
      <c r="B400" s="7" t="s">
        <v>10</v>
      </c>
      <c r="C400" s="7" t="s">
        <v>487</v>
      </c>
      <c r="E400" s="7"/>
      <c r="G400" s="38"/>
    </row>
    <row r="401" spans="2:7" ht="15.75" customHeight="1" x14ac:dyDescent="0.25">
      <c r="B401" s="7"/>
      <c r="D401" s="7"/>
      <c r="E401" s="3"/>
    </row>
    <row r="402" spans="2:7" ht="15.75" thickBot="1" x14ac:dyDescent="0.25">
      <c r="B402" s="8" t="s">
        <v>9</v>
      </c>
      <c r="C402" s="8" t="s">
        <v>62</v>
      </c>
      <c r="D402" s="8" t="s">
        <v>6</v>
      </c>
      <c r="E402" s="8" t="s">
        <v>7</v>
      </c>
      <c r="F402" s="8" t="s">
        <v>49</v>
      </c>
      <c r="G402" s="40" t="s">
        <v>11</v>
      </c>
    </row>
    <row r="403" spans="2:7" ht="15" x14ac:dyDescent="0.2">
      <c r="B403" s="5"/>
      <c r="C403" s="5"/>
      <c r="D403" s="5"/>
      <c r="E403" s="5"/>
      <c r="F403" s="5"/>
      <c r="G403" s="41"/>
    </row>
    <row r="404" spans="2:7" x14ac:dyDescent="0.2">
      <c r="B404" s="1">
        <f>IF(B403="",1,B403+1)</f>
        <v>1</v>
      </c>
      <c r="C404" s="1">
        <v>21</v>
      </c>
      <c r="D404" t="str">
        <f>IF($C404="","",IF(ISERROR(VLOOKUP(C404,Athletes,2,FALSE)),"Unknown Athlete",PROPER(VLOOKUP(C404,Athletes,2,FALSE))))</f>
        <v>James Trubridge</v>
      </c>
      <c r="E404" t="str">
        <f>IF($C404="","",IF(VLOOKUP(C404,Athletes,3,FALSE)="","",VLOOKUP(C404,Athletes,3,FALSE)))</f>
        <v>N&amp;P</v>
      </c>
      <c r="F404" t="str">
        <f>IF($C404="","",IF(ISERROR(VLOOKUP(C404,Athletes,7,FALSE)),"",VLOOKUP(C404,Athletes,7,FALSE)))</f>
        <v>V40 Men</v>
      </c>
      <c r="G404" s="75" t="s">
        <v>488</v>
      </c>
    </row>
    <row r="405" spans="2:7" x14ac:dyDescent="0.2">
      <c r="B405" s="1">
        <f>IF(B404="",1,B404+1)</f>
        <v>2</v>
      </c>
      <c r="C405" s="1">
        <v>86</v>
      </c>
      <c r="D405" t="str">
        <f>IF($C405="","",IF(ISERROR(VLOOKUP(C405,Athletes,2,FALSE)),"Unknown Athlete",PROPER(VLOOKUP(C405,Athletes,2,FALSE))))</f>
        <v>Matthew Dyson</v>
      </c>
      <c r="E405" t="str">
        <f>IF($C405="","",IF(VLOOKUP(C405,Athletes,3,FALSE)="","",VLOOKUP(C405,Athletes,3,FALSE)))</f>
        <v>N&amp;P</v>
      </c>
      <c r="F405" t="str">
        <f ca="1">IF($C405="","",IF(ISERROR(VLOOKUP(C405,Athletes,7,FALSE)),"",VLOOKUP(C405,Athletes,7,FALSE)))</f>
        <v>SM</v>
      </c>
      <c r="G405" s="75" t="s">
        <v>489</v>
      </c>
    </row>
    <row r="406" spans="2:7" x14ac:dyDescent="0.2">
      <c r="G406"/>
    </row>
    <row r="407" spans="2:7" x14ac:dyDescent="0.2">
      <c r="G407"/>
    </row>
    <row r="408" spans="2:7" x14ac:dyDescent="0.2">
      <c r="G408"/>
    </row>
    <row r="409" spans="2:7" ht="18" x14ac:dyDescent="0.25">
      <c r="B409" s="7" t="s">
        <v>10</v>
      </c>
      <c r="C409" s="7" t="s">
        <v>507</v>
      </c>
      <c r="E409" s="7"/>
      <c r="G409" s="38" t="s">
        <v>594</v>
      </c>
    </row>
    <row r="410" spans="2:7" ht="15.75" customHeight="1" x14ac:dyDescent="0.25">
      <c r="B410" s="7"/>
      <c r="D410" s="7"/>
      <c r="E410" s="3"/>
    </row>
    <row r="411" spans="2:7" ht="15.75" thickBot="1" x14ac:dyDescent="0.25">
      <c r="B411" s="8" t="s">
        <v>9</v>
      </c>
      <c r="C411" s="8" t="s">
        <v>62</v>
      </c>
      <c r="D411" s="8" t="s">
        <v>6</v>
      </c>
      <c r="E411" s="8" t="s">
        <v>7</v>
      </c>
      <c r="F411" s="8" t="s">
        <v>49</v>
      </c>
      <c r="G411" s="40" t="s">
        <v>11</v>
      </c>
    </row>
    <row r="412" spans="2:7" ht="15" x14ac:dyDescent="0.2">
      <c r="B412" s="5"/>
      <c r="C412" s="5"/>
      <c r="D412" s="5"/>
      <c r="E412" s="5"/>
      <c r="F412" s="5"/>
      <c r="G412" s="41"/>
    </row>
    <row r="413" spans="2:7" x14ac:dyDescent="0.2">
      <c r="B413" s="1">
        <f>IF(B412="",1,B412+1)</f>
        <v>1</v>
      </c>
      <c r="C413" s="1">
        <v>23</v>
      </c>
      <c r="D413" t="str">
        <f>IF($C413="","",IF(ISERROR(VLOOKUP(C413,Athletes,2,FALSE)),"Unknown Athlete",PROPER(VLOOKUP(C413,Athletes,2,FALSE))))</f>
        <v>Athena Jefferies</v>
      </c>
      <c r="E413" t="str">
        <f>IF($C413="","",IF(VLOOKUP(C413,Athletes,3,FALSE)="","",VLOOKUP(C413,Athletes,3,FALSE)))</f>
        <v>N&amp;P</v>
      </c>
      <c r="F413" t="str">
        <f ca="1">IF($C413="","",IF(ISERROR(VLOOKUP(C413,Athletes,7,FALSE)),"",VLOOKUP(C413,Athletes,7,FALSE)))</f>
        <v>U11G</v>
      </c>
      <c r="G413" s="75" t="s">
        <v>492</v>
      </c>
    </row>
    <row r="414" spans="2:7" x14ac:dyDescent="0.2">
      <c r="B414" s="1">
        <f>IF(B413="",1,B413+1)</f>
        <v>2</v>
      </c>
      <c r="C414" s="1">
        <v>111</v>
      </c>
      <c r="D414" t="str">
        <f>IF($C414="","",IF(ISERROR(VLOOKUP(C414,Athletes,2,FALSE)),"Unknown Athlete",PROPER(VLOOKUP(C414,Athletes,2,FALSE))))</f>
        <v>Theia Jones</v>
      </c>
      <c r="E414" t="str">
        <f>IF($C414="","",IF(VLOOKUP(C414,Athletes,3,FALSE)="","",VLOOKUP(C414,Athletes,3,FALSE)))</f>
        <v>COPAC</v>
      </c>
      <c r="F414" t="str">
        <f>IF($C414="","",IF(ISERROR(VLOOKUP(C414,Athletes,7,FALSE)),"",VLOOKUP(C414,Athletes,7,FALSE)))</f>
        <v>U11G</v>
      </c>
      <c r="G414" s="75" t="s">
        <v>291</v>
      </c>
    </row>
    <row r="415" spans="2:7" x14ac:dyDescent="0.2">
      <c r="B415" s="1">
        <f>IF(B414="",1,B414+1)</f>
        <v>3</v>
      </c>
      <c r="C415" s="1">
        <v>53</v>
      </c>
      <c r="D415" t="str">
        <f>IF($C415="","",IF(ISERROR(VLOOKUP(C415,Athletes,2,FALSE)),"Unknown Athlete",PROPER(VLOOKUP(C415,Athletes,2,FALSE))))</f>
        <v>Olivia Webber</v>
      </c>
      <c r="E415" t="str">
        <f>IF($C415="","",IF(VLOOKUP(C415,Athletes,3,FALSE)="","",VLOOKUP(C415,Athletes,3,FALSE)))</f>
        <v>COPAC</v>
      </c>
      <c r="F415" t="str">
        <f>IF($C415="","",IF(ISERROR(VLOOKUP(C415,Athletes,7,FALSE)),"",VLOOKUP(C415,Athletes,7,FALSE)))</f>
        <v>U11G</v>
      </c>
      <c r="G415" s="75" t="s">
        <v>495</v>
      </c>
    </row>
    <row r="416" spans="2:7" x14ac:dyDescent="0.2">
      <c r="B416" s="1">
        <f>IF(B415="",1,B415+1)</f>
        <v>4</v>
      </c>
      <c r="C416" s="1">
        <v>14</v>
      </c>
      <c r="D416" t="str">
        <f>IF($C416="","",IF(ISERROR(VLOOKUP(C416,Athletes,2,FALSE)),"Unknown Athlete",PROPER(VLOOKUP(C416,Athletes,2,FALSE))))</f>
        <v>Lyvie Cooper</v>
      </c>
      <c r="E416" t="str">
        <f>IF($C416="","",IF(VLOOKUP(C416,Athletes,3,FALSE)="","",VLOOKUP(C416,Athletes,3,FALSE)))</f>
        <v>N&amp;P</v>
      </c>
      <c r="F416" t="str">
        <f ca="1">IF($C416="","",IF(ISERROR(VLOOKUP(C416,Athletes,7,FALSE)),"",VLOOKUP(C416,Athletes,7,FALSE)))</f>
        <v>U11G</v>
      </c>
      <c r="G416" s="75" t="s">
        <v>495</v>
      </c>
    </row>
    <row r="417" spans="2:7" x14ac:dyDescent="0.2">
      <c r="B417" s="1">
        <f>IF(B416="",1,B416+1)</f>
        <v>5</v>
      </c>
      <c r="C417" s="1">
        <v>173</v>
      </c>
      <c r="D417" t="str">
        <f>IF($C417="","",IF(ISERROR(VLOOKUP(C417,Athletes,2,FALSE)),"Unknown Athlete",PROPER(VLOOKUP(C417,Athletes,2,FALSE))))</f>
        <v>Nia Burnard</v>
      </c>
      <c r="E417" t="str">
        <f>IF($C417="","",IF(VLOOKUP(C417,Athletes,3,FALSE)="","",VLOOKUP(C417,Athletes,3,FALSE)))</f>
        <v>Truro High</v>
      </c>
      <c r="F417" t="str">
        <f>IF($C417="","",IF(ISERROR(VLOOKUP(C417,Athletes,7,FALSE)),"",VLOOKUP(C417,Athletes,7,FALSE)))</f>
        <v>U11G</v>
      </c>
      <c r="G417" s="75" t="s">
        <v>498</v>
      </c>
    </row>
    <row r="418" spans="2:7" x14ac:dyDescent="0.2">
      <c r="G418"/>
    </row>
    <row r="419" spans="2:7" x14ac:dyDescent="0.2">
      <c r="G419"/>
    </row>
    <row r="420" spans="2:7" x14ac:dyDescent="0.2">
      <c r="G420"/>
    </row>
    <row r="421" spans="2:7" ht="18" x14ac:dyDescent="0.25">
      <c r="B421" s="7" t="s">
        <v>10</v>
      </c>
      <c r="C421" s="7" t="s">
        <v>506</v>
      </c>
      <c r="E421" s="7"/>
      <c r="G421" s="38" t="s">
        <v>595</v>
      </c>
    </row>
    <row r="422" spans="2:7" ht="15.75" customHeight="1" x14ac:dyDescent="0.25">
      <c r="B422" s="7"/>
      <c r="D422" s="7"/>
      <c r="E422" s="3"/>
    </row>
    <row r="423" spans="2:7" ht="15.75" thickBot="1" x14ac:dyDescent="0.25">
      <c r="B423" s="8" t="s">
        <v>9</v>
      </c>
      <c r="C423" s="8" t="s">
        <v>62</v>
      </c>
      <c r="D423" s="8" t="s">
        <v>6</v>
      </c>
      <c r="E423" s="8" t="s">
        <v>7</v>
      </c>
      <c r="F423" s="8" t="s">
        <v>49</v>
      </c>
      <c r="G423" s="40" t="s">
        <v>11</v>
      </c>
    </row>
    <row r="424" spans="2:7" ht="15" x14ac:dyDescent="0.2">
      <c r="B424" s="5"/>
      <c r="C424" s="5"/>
      <c r="D424" s="5"/>
      <c r="E424" s="5"/>
      <c r="F424" s="5"/>
      <c r="G424" s="41"/>
    </row>
    <row r="425" spans="2:7" x14ac:dyDescent="0.2">
      <c r="B425" s="1">
        <f t="shared" ref="B425:B430" si="52">IF(B424="",1,B424+1)</f>
        <v>1</v>
      </c>
      <c r="C425" s="1">
        <v>56</v>
      </c>
      <c r="D425" t="str">
        <f t="shared" ref="D425:D430" si="53">IF($C425="","",IF(ISERROR(VLOOKUP(C425,Athletes,2,FALSE)),"Unknown Athlete",PROPER(VLOOKUP(C425,Athletes,2,FALSE))))</f>
        <v>Isabella Mulready</v>
      </c>
      <c r="E425" t="str">
        <f t="shared" ref="E425:E430" si="54">IF($C425="","",IF(VLOOKUP(C425,Athletes,3,FALSE)="","",VLOOKUP(C425,Athletes,3,FALSE)))</f>
        <v>N&amp;P</v>
      </c>
      <c r="F425" t="str">
        <f t="shared" ref="F425:F430" ca="1" si="55">IF($C425="","",IF(ISERROR(VLOOKUP(C425,Athletes,7,FALSE)),"",VLOOKUP(C425,Athletes,7,FALSE)))</f>
        <v>U11G</v>
      </c>
      <c r="G425" s="75" t="s">
        <v>499</v>
      </c>
    </row>
    <row r="426" spans="2:7" x14ac:dyDescent="0.2">
      <c r="B426" s="1">
        <f t="shared" si="52"/>
        <v>2</v>
      </c>
      <c r="C426" s="1">
        <v>74</v>
      </c>
      <c r="D426" t="str">
        <f t="shared" si="53"/>
        <v>Sennen Gibson</v>
      </c>
      <c r="E426" t="str">
        <f t="shared" si="54"/>
        <v>CAC</v>
      </c>
      <c r="F426" t="str">
        <f t="shared" ca="1" si="55"/>
        <v>U11G</v>
      </c>
      <c r="G426" s="75" t="s">
        <v>500</v>
      </c>
    </row>
    <row r="427" spans="2:7" x14ac:dyDescent="0.2">
      <c r="B427" s="1">
        <f t="shared" si="52"/>
        <v>3</v>
      </c>
      <c r="C427" s="1">
        <v>103</v>
      </c>
      <c r="D427" t="str">
        <f t="shared" si="53"/>
        <v>Ailla Mccaig</v>
      </c>
      <c r="E427" t="str">
        <f t="shared" si="54"/>
        <v>COPAC</v>
      </c>
      <c r="F427" t="str">
        <f t="shared" ca="1" si="55"/>
        <v>U11G</v>
      </c>
      <c r="G427" s="75" t="s">
        <v>501</v>
      </c>
    </row>
    <row r="428" spans="2:7" x14ac:dyDescent="0.2">
      <c r="B428" s="1">
        <f t="shared" si="52"/>
        <v>4</v>
      </c>
      <c r="C428" s="1">
        <v>174</v>
      </c>
      <c r="D428" t="str">
        <f t="shared" si="53"/>
        <v>Grace Hamilton</v>
      </c>
      <c r="E428" t="str">
        <f t="shared" si="54"/>
        <v>Truro High</v>
      </c>
      <c r="F428" t="str">
        <f t="shared" si="55"/>
        <v>U11G</v>
      </c>
      <c r="G428" s="75" t="s">
        <v>504</v>
      </c>
    </row>
    <row r="429" spans="2:7" x14ac:dyDescent="0.2">
      <c r="B429" s="1">
        <f t="shared" si="52"/>
        <v>5</v>
      </c>
      <c r="C429" s="1">
        <v>177</v>
      </c>
      <c r="D429" t="str">
        <f t="shared" si="53"/>
        <v>Evaleen Newlands</v>
      </c>
      <c r="E429" t="str">
        <f t="shared" si="54"/>
        <v>Truro High</v>
      </c>
      <c r="F429" t="str">
        <f t="shared" ca="1" si="55"/>
        <v>U11G</v>
      </c>
      <c r="G429" s="75" t="s">
        <v>504</v>
      </c>
    </row>
    <row r="430" spans="2:7" x14ac:dyDescent="0.2">
      <c r="B430" s="1">
        <f t="shared" si="52"/>
        <v>6</v>
      </c>
      <c r="C430" s="1">
        <v>171</v>
      </c>
      <c r="D430" t="str">
        <f t="shared" si="53"/>
        <v>Bryer Sautelle-Smith</v>
      </c>
      <c r="E430" t="str">
        <f t="shared" si="54"/>
        <v>Truro High</v>
      </c>
      <c r="F430" t="str">
        <f t="shared" si="55"/>
        <v>U11G</v>
      </c>
      <c r="G430" s="75" t="s">
        <v>505</v>
      </c>
    </row>
    <row r="431" spans="2:7" x14ac:dyDescent="0.2">
      <c r="G431"/>
    </row>
    <row r="432" spans="2:7" x14ac:dyDescent="0.2">
      <c r="G432"/>
    </row>
    <row r="433" spans="2:7" x14ac:dyDescent="0.2">
      <c r="G433"/>
    </row>
    <row r="434" spans="2:7" ht="18" x14ac:dyDescent="0.25">
      <c r="B434" s="7" t="s">
        <v>10</v>
      </c>
      <c r="C434" s="7" t="s">
        <v>508</v>
      </c>
      <c r="E434" s="7"/>
      <c r="G434" s="38" t="s">
        <v>597</v>
      </c>
    </row>
    <row r="435" spans="2:7" ht="15.75" customHeight="1" x14ac:dyDescent="0.25">
      <c r="B435" s="7"/>
      <c r="D435" s="7"/>
      <c r="E435" s="3"/>
    </row>
    <row r="436" spans="2:7" ht="15.75" thickBot="1" x14ac:dyDescent="0.25">
      <c r="B436" s="8" t="s">
        <v>9</v>
      </c>
      <c r="C436" s="8" t="s">
        <v>62</v>
      </c>
      <c r="D436" s="8" t="s">
        <v>6</v>
      </c>
      <c r="E436" s="8" t="s">
        <v>7</v>
      </c>
      <c r="F436" s="8" t="s">
        <v>49</v>
      </c>
      <c r="G436" s="40" t="s">
        <v>11</v>
      </c>
    </row>
    <row r="437" spans="2:7" ht="15" x14ac:dyDescent="0.2">
      <c r="B437" s="5"/>
      <c r="C437" s="5"/>
      <c r="D437" s="5"/>
      <c r="E437" s="5"/>
      <c r="F437" s="5"/>
      <c r="G437" s="41"/>
    </row>
    <row r="438" spans="2:7" x14ac:dyDescent="0.2">
      <c r="B438" s="1">
        <f>IF(B437="",1,B437+1)</f>
        <v>1</v>
      </c>
      <c r="C438" s="1">
        <v>136</v>
      </c>
      <c r="D438" t="str">
        <f>IF($C438="","",IF(ISERROR(VLOOKUP(C438,Athletes,2,FALSE)),"Unknown Athlete",PROPER(VLOOKUP(C438,Athletes,2,FALSE))))</f>
        <v>Paige Ratcliffe</v>
      </c>
      <c r="E438" t="str">
        <f>IF($C438="","",IF(VLOOKUP(C438,Athletes,3,FALSE)="","",VLOOKUP(C438,Athletes,3,FALSE)))</f>
        <v>N&amp;P</v>
      </c>
      <c r="F438" t="str">
        <f ca="1">IF($C438="","",IF(ISERROR(VLOOKUP(C438,Athletes,7,FALSE)),"",VLOOKUP(C438,Athletes,7,FALSE)))</f>
        <v>U13G</v>
      </c>
      <c r="G438" s="75" t="s">
        <v>509</v>
      </c>
    </row>
    <row r="439" spans="2:7" x14ac:dyDescent="0.2">
      <c r="B439" s="1">
        <f>IF(B438="",1,B438+1)</f>
        <v>2</v>
      </c>
      <c r="C439" s="1">
        <v>38</v>
      </c>
      <c r="D439" t="str">
        <f>IF($C439="","",IF(ISERROR(VLOOKUP(C439,Athletes,2,FALSE)),"Unknown Athlete",PROPER(VLOOKUP(C439,Athletes,2,FALSE))))</f>
        <v>Bo Salmon</v>
      </c>
      <c r="E439" t="str">
        <f>IF($C439="","",IF(VLOOKUP(C439,Athletes,3,FALSE)="","",VLOOKUP(C439,Athletes,3,FALSE)))</f>
        <v>CAC</v>
      </c>
      <c r="F439" t="str">
        <f ca="1">IF($C439="","",IF(ISERROR(VLOOKUP(C439,Athletes,7,FALSE)),"",VLOOKUP(C439,Athletes,7,FALSE)))</f>
        <v>U13G</v>
      </c>
      <c r="G439" s="75" t="s">
        <v>510</v>
      </c>
    </row>
    <row r="440" spans="2:7" x14ac:dyDescent="0.2">
      <c r="B440" s="1">
        <f>IF(B439="",1,B439+1)</f>
        <v>3</v>
      </c>
      <c r="C440" s="1">
        <v>179</v>
      </c>
      <c r="D440" t="str">
        <f>IF($C440="","",IF(ISERROR(VLOOKUP(C440,Athletes,2,FALSE)),"Unknown Athlete",PROPER(VLOOKUP(C440,Athletes,2,FALSE))))</f>
        <v>Alice Hudd</v>
      </c>
      <c r="E440" t="str">
        <f>IF($C440="","",IF(VLOOKUP(C440,Athletes,3,FALSE)="","",VLOOKUP(C440,Athletes,3,FALSE)))</f>
        <v>Truro High</v>
      </c>
      <c r="F440" t="str">
        <f ca="1">IF($C440="","",IF(ISERROR(VLOOKUP(C440,Athletes,7,FALSE)),"",VLOOKUP(C440,Athletes,7,FALSE)))</f>
        <v>U13G</v>
      </c>
      <c r="G440" s="75" t="s">
        <v>511</v>
      </c>
    </row>
    <row r="441" spans="2:7" x14ac:dyDescent="0.2">
      <c r="B441" s="1">
        <f>IF(B440="",1,B440+1)</f>
        <v>4</v>
      </c>
      <c r="C441" s="1">
        <v>44</v>
      </c>
      <c r="D441" t="str">
        <f>IF($C441="","",IF(ISERROR(VLOOKUP(C441,Athletes,2,FALSE)),"Unknown Athlete",PROPER(VLOOKUP(C441,Athletes,2,FALSE))))</f>
        <v>Isobel Tiley</v>
      </c>
      <c r="E441" t="str">
        <f>IF($C441="","",IF(VLOOKUP(C441,Athletes,3,FALSE)="","",VLOOKUP(C441,Athletes,3,FALSE)))</f>
        <v>CAC</v>
      </c>
      <c r="F441" t="str">
        <f ca="1">IF($C441="","",IF(ISERROR(VLOOKUP(C441,Athletes,7,FALSE)),"",VLOOKUP(C441,Athletes,7,FALSE)))</f>
        <v>U13G</v>
      </c>
      <c r="G441" s="75" t="s">
        <v>512</v>
      </c>
    </row>
    <row r="442" spans="2:7" x14ac:dyDescent="0.2">
      <c r="G442"/>
    </row>
    <row r="443" spans="2:7" x14ac:dyDescent="0.2">
      <c r="G443"/>
    </row>
    <row r="444" spans="2:7" x14ac:dyDescent="0.2">
      <c r="G444"/>
    </row>
    <row r="445" spans="2:7" ht="18" x14ac:dyDescent="0.25">
      <c r="B445" s="7" t="s">
        <v>10</v>
      </c>
      <c r="C445" s="7" t="s">
        <v>508</v>
      </c>
      <c r="E445" s="7"/>
      <c r="G445" s="38" t="s">
        <v>596</v>
      </c>
    </row>
    <row r="446" spans="2:7" ht="15.75" customHeight="1" x14ac:dyDescent="0.25">
      <c r="B446" s="7"/>
      <c r="D446" s="7"/>
      <c r="E446" s="3"/>
    </row>
    <row r="447" spans="2:7" ht="15.75" thickBot="1" x14ac:dyDescent="0.25">
      <c r="B447" s="8" t="s">
        <v>9</v>
      </c>
      <c r="C447" s="8" t="s">
        <v>62</v>
      </c>
      <c r="D447" s="8" t="s">
        <v>6</v>
      </c>
      <c r="E447" s="8" t="s">
        <v>7</v>
      </c>
      <c r="F447" s="8" t="s">
        <v>49</v>
      </c>
      <c r="G447" s="40" t="s">
        <v>11</v>
      </c>
    </row>
    <row r="448" spans="2:7" ht="15" x14ac:dyDescent="0.2">
      <c r="B448" s="5"/>
      <c r="C448" s="5"/>
      <c r="D448" s="5"/>
      <c r="E448" s="5"/>
      <c r="F448" s="5"/>
      <c r="G448" s="41"/>
    </row>
    <row r="449" spans="2:7" x14ac:dyDescent="0.2">
      <c r="B449" s="1">
        <f>IF(B448="",1,B448+1)</f>
        <v>1</v>
      </c>
      <c r="C449" s="1">
        <v>58</v>
      </c>
      <c r="D449" t="str">
        <f>IF($C449="","",IF(ISERROR(VLOOKUP(C449,Athletes,2,FALSE)),"Unknown Athlete",PROPER(VLOOKUP(C449,Athletes,2,FALSE))))</f>
        <v>Lamara Hammoudeh</v>
      </c>
      <c r="E449" t="str">
        <f>IF($C449="","",IF(VLOOKUP(C449,Athletes,3,FALSE)="","",VLOOKUP(C449,Athletes,3,FALSE)))</f>
        <v>COPAC</v>
      </c>
      <c r="F449" t="str">
        <f ca="1">IF($C449="","",IF(ISERROR(VLOOKUP(C449,Athletes,7,FALSE)),"",VLOOKUP(C449,Athletes,7,FALSE)))</f>
        <v>U13G</v>
      </c>
      <c r="G449" s="75" t="s">
        <v>509</v>
      </c>
    </row>
    <row r="450" spans="2:7" x14ac:dyDescent="0.2">
      <c r="B450" s="1">
        <f>IF(B449="",1,B449+1)</f>
        <v>2</v>
      </c>
      <c r="C450" s="1">
        <v>73</v>
      </c>
      <c r="D450" t="str">
        <f>IF($C450="","",IF(ISERROR(VLOOKUP(C450,Athletes,2,FALSE)),"Unknown Athlete",PROPER(VLOOKUP(C450,Athletes,2,FALSE))))</f>
        <v>Emily Harvey</v>
      </c>
      <c r="E450" t="str">
        <f>IF($C450="","",IF(VLOOKUP(C450,Athletes,3,FALSE)="","",VLOOKUP(C450,Athletes,3,FALSE)))</f>
        <v>CAC</v>
      </c>
      <c r="F450" t="str">
        <f ca="1">IF($C450="","",IF(ISERROR(VLOOKUP(C450,Athletes,7,FALSE)),"",VLOOKUP(C450,Athletes,7,FALSE)))</f>
        <v>U13G</v>
      </c>
      <c r="G450" s="75" t="s">
        <v>513</v>
      </c>
    </row>
    <row r="451" spans="2:7" x14ac:dyDescent="0.2">
      <c r="B451" s="1">
        <f>IF(B450="",1,B450+1)</f>
        <v>3</v>
      </c>
      <c r="C451" s="1">
        <v>128</v>
      </c>
      <c r="D451" t="str">
        <f>IF($C451="","",IF(ISERROR(VLOOKUP(C451,Athletes,2,FALSE)),"Unknown Athlete",PROPER(VLOOKUP(C451,Athletes,2,FALSE))))</f>
        <v>Sadie Whitehouse</v>
      </c>
      <c r="E451" t="str">
        <f>IF($C451="","",IF(VLOOKUP(C451,Athletes,3,FALSE)="","",VLOOKUP(C451,Athletes,3,FALSE)))</f>
        <v>CAC</v>
      </c>
      <c r="F451" t="str">
        <f ca="1">IF($C451="","",IF(ISERROR(VLOOKUP(C451,Athletes,7,FALSE)),"",VLOOKUP(C451,Athletes,7,FALSE)))</f>
        <v>U13G</v>
      </c>
      <c r="G451" s="75" t="s">
        <v>513</v>
      </c>
    </row>
    <row r="452" spans="2:7" x14ac:dyDescent="0.2">
      <c r="B452" s="1">
        <f>IF(B451="",1,B451+1)</f>
        <v>4</v>
      </c>
      <c r="C452" s="1">
        <v>152</v>
      </c>
      <c r="D452" t="str">
        <f>IF($C452="","",IF(ISERROR(VLOOKUP(C452,Athletes,2,FALSE)),"Unknown Athlete",PROPER(VLOOKUP(C452,Athletes,2,FALSE))))</f>
        <v>Savannah Peskett</v>
      </c>
      <c r="E452" t="str">
        <f>IF($C452="","",IF(VLOOKUP(C452,Athletes,3,FALSE)="","",VLOOKUP(C452,Athletes,3,FALSE)))</f>
        <v>Truro High</v>
      </c>
      <c r="F452" t="str">
        <f ca="1">IF($C452="","",IF(ISERROR(VLOOKUP(C452,Athletes,7,FALSE)),"",VLOOKUP(C452,Athletes,7,FALSE)))</f>
        <v>U13G</v>
      </c>
      <c r="G452" s="75" t="s">
        <v>514</v>
      </c>
    </row>
    <row r="453" spans="2:7" x14ac:dyDescent="0.2">
      <c r="G453"/>
    </row>
    <row r="454" spans="2:7" x14ac:dyDescent="0.2">
      <c r="G454"/>
    </row>
    <row r="455" spans="2:7" x14ac:dyDescent="0.2">
      <c r="G455"/>
    </row>
    <row r="456" spans="2:7" ht="18" x14ac:dyDescent="0.25">
      <c r="B456" s="7" t="s">
        <v>10</v>
      </c>
      <c r="C456" s="7" t="s">
        <v>515</v>
      </c>
      <c r="E456" s="7"/>
      <c r="G456" s="38" t="s">
        <v>599</v>
      </c>
    </row>
    <row r="457" spans="2:7" ht="15.75" customHeight="1" x14ac:dyDescent="0.25">
      <c r="B457" s="7"/>
      <c r="D457" s="7"/>
      <c r="E457" s="3"/>
    </row>
    <row r="458" spans="2:7" ht="15.75" thickBot="1" x14ac:dyDescent="0.25">
      <c r="B458" s="8" t="s">
        <v>9</v>
      </c>
      <c r="C458" s="8" t="s">
        <v>62</v>
      </c>
      <c r="D458" s="8" t="s">
        <v>6</v>
      </c>
      <c r="E458" s="8" t="s">
        <v>7</v>
      </c>
      <c r="F458" s="8" t="s">
        <v>49</v>
      </c>
      <c r="G458" s="40" t="s">
        <v>11</v>
      </c>
    </row>
    <row r="459" spans="2:7" ht="15" x14ac:dyDescent="0.2">
      <c r="B459" s="5"/>
      <c r="C459" s="5"/>
      <c r="D459" s="5"/>
      <c r="E459" s="5"/>
      <c r="F459" s="5"/>
      <c r="G459" s="41"/>
    </row>
    <row r="460" spans="2:7" x14ac:dyDescent="0.2">
      <c r="B460" s="1">
        <f>IF(B459="",1,B459+1)</f>
        <v>1</v>
      </c>
      <c r="C460" s="1">
        <v>184</v>
      </c>
      <c r="D460" t="str">
        <f>IF($C460="","",IF(ISERROR(VLOOKUP(C460,Athletes,2,FALSE)),"Unknown Athlete",PROPER(VLOOKUP(C460,Athletes,2,FALSE))))</f>
        <v>Matilda Mulready</v>
      </c>
      <c r="E460" t="str">
        <f>IF($C460="","",IF(VLOOKUP(C460,Athletes,3,FALSE)="","",VLOOKUP(C460,Athletes,3,FALSE)))</f>
        <v>Truro School</v>
      </c>
      <c r="F460" t="str">
        <f ca="1">IF($C460="","",IF(ISERROR(VLOOKUP(C460,Athletes,7,FALSE)),"",VLOOKUP(C460,Athletes,7,FALSE)))</f>
        <v>U15G</v>
      </c>
      <c r="G460" s="75" t="s">
        <v>516</v>
      </c>
    </row>
    <row r="461" spans="2:7" x14ac:dyDescent="0.2">
      <c r="B461" s="1">
        <f>IF(B460="",1,B460+1)</f>
        <v>2</v>
      </c>
      <c r="C461" s="1">
        <v>132</v>
      </c>
      <c r="D461" t="str">
        <f>IF($C461="","",IF(ISERROR(VLOOKUP(C461,Athletes,2,FALSE)),"Unknown Athlete",PROPER(VLOOKUP(C461,Athletes,2,FALSE))))</f>
        <v>Ayla Orgacki</v>
      </c>
      <c r="E461" t="str">
        <f>IF($C461="","",IF(VLOOKUP(C461,Athletes,3,FALSE)="","",VLOOKUP(C461,Athletes,3,FALSE)))</f>
        <v>COPAC</v>
      </c>
      <c r="F461" t="str">
        <f ca="1">IF($C461="","",IF(ISERROR(VLOOKUP(C461,Athletes,7,FALSE)),"",VLOOKUP(C461,Athletes,7,FALSE)))</f>
        <v>U15G</v>
      </c>
      <c r="G461" s="75" t="s">
        <v>517</v>
      </c>
    </row>
    <row r="462" spans="2:7" x14ac:dyDescent="0.2">
      <c r="B462" s="1">
        <f>IF(B461="",1,B461+1)</f>
        <v>3</v>
      </c>
      <c r="C462" s="1">
        <v>96</v>
      </c>
      <c r="D462" t="str">
        <f>IF($C462="","",IF(ISERROR(VLOOKUP(C462,Athletes,2,FALSE)),"Unknown Athlete",PROPER(VLOOKUP(C462,Athletes,2,FALSE))))</f>
        <v>Isla Pate</v>
      </c>
      <c r="E462" t="str">
        <f>IF($C462="","",IF(VLOOKUP(C462,Athletes,3,FALSE)="","",VLOOKUP(C462,Athletes,3,FALSE)))</f>
        <v>N&amp;P</v>
      </c>
      <c r="F462" t="str">
        <f ca="1">IF($C462="","",IF(ISERROR(VLOOKUP(C462,Athletes,7,FALSE)),"",VLOOKUP(C462,Athletes,7,FALSE)))</f>
        <v>U15G</v>
      </c>
      <c r="G462" s="75" t="s">
        <v>518</v>
      </c>
    </row>
    <row r="463" spans="2:7" x14ac:dyDescent="0.2">
      <c r="B463" s="1">
        <f>IF(B462="",1,B462+1)</f>
        <v>4</v>
      </c>
      <c r="C463" s="1">
        <v>178</v>
      </c>
      <c r="D463" t="str">
        <f>IF($C463="","",IF(ISERROR(VLOOKUP(C463,Athletes,2,FALSE)),"Unknown Athlete",PROPER(VLOOKUP(C463,Athletes,2,FALSE))))</f>
        <v>Fleur Newlands</v>
      </c>
      <c r="E463" t="str">
        <f>IF($C463="","",IF(VLOOKUP(C463,Athletes,3,FALSE)="","",VLOOKUP(C463,Athletes,3,FALSE)))</f>
        <v>Truro High</v>
      </c>
      <c r="F463" t="str">
        <f ca="1">IF($C463="","",IF(ISERROR(VLOOKUP(C463,Athletes,7,FALSE)),"",VLOOKUP(C463,Athletes,7,FALSE)))</f>
        <v>U15G</v>
      </c>
      <c r="G463" s="75" t="s">
        <v>519</v>
      </c>
    </row>
    <row r="464" spans="2:7" x14ac:dyDescent="0.2">
      <c r="G464"/>
    </row>
    <row r="465" spans="2:7" x14ac:dyDescent="0.2">
      <c r="G465"/>
    </row>
    <row r="466" spans="2:7" x14ac:dyDescent="0.2">
      <c r="G466"/>
    </row>
    <row r="467" spans="2:7" ht="18" x14ac:dyDescent="0.25">
      <c r="B467" s="7" t="s">
        <v>10</v>
      </c>
      <c r="C467" s="7" t="s">
        <v>515</v>
      </c>
      <c r="E467" s="7"/>
      <c r="G467" s="38" t="s">
        <v>598</v>
      </c>
    </row>
    <row r="468" spans="2:7" ht="15.75" customHeight="1" x14ac:dyDescent="0.25">
      <c r="B468" s="7"/>
      <c r="D468" s="7"/>
      <c r="E468" s="3"/>
    </row>
    <row r="469" spans="2:7" ht="15.75" thickBot="1" x14ac:dyDescent="0.25">
      <c r="B469" s="8" t="s">
        <v>9</v>
      </c>
      <c r="C469" s="8" t="s">
        <v>62</v>
      </c>
      <c r="D469" s="8" t="s">
        <v>6</v>
      </c>
      <c r="E469" s="8" t="s">
        <v>7</v>
      </c>
      <c r="F469" s="8" t="s">
        <v>49</v>
      </c>
      <c r="G469" s="40" t="s">
        <v>11</v>
      </c>
    </row>
    <row r="470" spans="2:7" ht="15" x14ac:dyDescent="0.2">
      <c r="B470" s="5"/>
      <c r="C470" s="5"/>
      <c r="D470" s="5"/>
      <c r="E470" s="5"/>
      <c r="F470" s="5"/>
      <c r="G470" s="41"/>
    </row>
    <row r="471" spans="2:7" x14ac:dyDescent="0.2">
      <c r="B471" s="1">
        <f>IF(B470="",1,B470+1)</f>
        <v>1</v>
      </c>
      <c r="C471" s="1">
        <v>100</v>
      </c>
      <c r="D471" t="str">
        <f>IF($C471="","",IF(ISERROR(VLOOKUP(C471,Athletes,2,FALSE)),"Unknown Athlete",PROPER(VLOOKUP(C471,Athletes,2,FALSE))))</f>
        <v>Olivia Matthews</v>
      </c>
      <c r="E471" t="str">
        <f>IF($C471="","",IF(VLOOKUP(C471,Athletes,3,FALSE)="","",VLOOKUP(C471,Athletes,3,FALSE)))</f>
        <v>N&amp;P</v>
      </c>
      <c r="F471" t="str">
        <f ca="1">IF($C471="","",IF(ISERROR(VLOOKUP(C471,Athletes,7,FALSE)),"",VLOOKUP(C471,Athletes,7,FALSE)))</f>
        <v>U15G</v>
      </c>
      <c r="G471" s="75" t="s">
        <v>495</v>
      </c>
    </row>
    <row r="472" spans="2:7" x14ac:dyDescent="0.2">
      <c r="B472" s="1">
        <f>IF(B471="",1,B471+1)</f>
        <v>2</v>
      </c>
      <c r="C472" s="1">
        <v>201</v>
      </c>
      <c r="D472" t="str">
        <f>IF($C472="","",IF(ISERROR(VLOOKUP(C472,Athletes,2,FALSE)),"Unknown Athlete",PROPER(VLOOKUP(C472,Athletes,2,FALSE))))</f>
        <v>Zienna Pattenden Daly</v>
      </c>
      <c r="E472" t="str">
        <f>IF($C472="","",IF(VLOOKUP(C472,Athletes,3,FALSE)="","",VLOOKUP(C472,Athletes,3,FALSE)))</f>
        <v>N&amp;P</v>
      </c>
      <c r="F472" t="str">
        <f ca="1">IF($C472="","",IF(ISERROR(VLOOKUP(C472,Athletes,7,FALSE)),"",VLOOKUP(C472,Athletes,7,FALSE)))</f>
        <v>U15G</v>
      </c>
      <c r="G472" s="75" t="s">
        <v>520</v>
      </c>
    </row>
    <row r="473" spans="2:7" x14ac:dyDescent="0.2">
      <c r="B473" s="1">
        <f>IF(B472="",1,B472+1)</f>
        <v>3</v>
      </c>
      <c r="C473" s="1">
        <v>183</v>
      </c>
      <c r="D473" t="str">
        <f>IF($C473="","",IF(ISERROR(VLOOKUP(C473,Athletes,2,FALSE)),"Unknown Athlete",PROPER(VLOOKUP(C473,Athletes,2,FALSE))))</f>
        <v>Poppy Mulready</v>
      </c>
      <c r="E473" t="str">
        <f>IF($C473="","",IF(VLOOKUP(C473,Athletes,3,FALSE)="","",VLOOKUP(C473,Athletes,3,FALSE)))</f>
        <v>Truro School</v>
      </c>
      <c r="F473" t="str">
        <f ca="1">IF($C473="","",IF(ISERROR(VLOOKUP(C473,Athletes,7,FALSE)),"",VLOOKUP(C473,Athletes,7,FALSE)))</f>
        <v>U15G</v>
      </c>
      <c r="G473" s="75" t="s">
        <v>521</v>
      </c>
    </row>
    <row r="474" spans="2:7" x14ac:dyDescent="0.2">
      <c r="G474"/>
    </row>
    <row r="475" spans="2:7" x14ac:dyDescent="0.2">
      <c r="G475"/>
    </row>
    <row r="476" spans="2:7" x14ac:dyDescent="0.2">
      <c r="G476"/>
    </row>
    <row r="477" spans="2:7" ht="18" x14ac:dyDescent="0.25">
      <c r="B477" s="7" t="s">
        <v>10</v>
      </c>
      <c r="C477" s="7" t="s">
        <v>522</v>
      </c>
      <c r="E477" s="7"/>
      <c r="G477" s="38" t="s">
        <v>600</v>
      </c>
    </row>
    <row r="478" spans="2:7" ht="15.75" customHeight="1" x14ac:dyDescent="0.25">
      <c r="B478" s="7"/>
      <c r="D478" s="7"/>
      <c r="E478" s="3"/>
    </row>
    <row r="479" spans="2:7" ht="15.75" thickBot="1" x14ac:dyDescent="0.25">
      <c r="B479" s="8" t="s">
        <v>9</v>
      </c>
      <c r="C479" s="8" t="s">
        <v>62</v>
      </c>
      <c r="D479" s="8" t="s">
        <v>6</v>
      </c>
      <c r="E479" s="8" t="s">
        <v>7</v>
      </c>
      <c r="F479" s="8" t="s">
        <v>49</v>
      </c>
      <c r="G479" s="40" t="s">
        <v>11</v>
      </c>
    </row>
    <row r="480" spans="2:7" ht="15" x14ac:dyDescent="0.2">
      <c r="B480" s="5"/>
      <c r="C480" s="5"/>
      <c r="D480" s="5"/>
      <c r="E480" s="5"/>
      <c r="F480" s="5"/>
      <c r="G480" s="41"/>
    </row>
    <row r="481" spans="2:7" x14ac:dyDescent="0.2">
      <c r="B481" s="1">
        <f>IF(B480="",1,B480+1)</f>
        <v>1</v>
      </c>
      <c r="C481" s="1">
        <v>66</v>
      </c>
      <c r="D481" t="str">
        <f>IF($C481="","",IF(ISERROR(VLOOKUP(C481,Athletes,2,FALSE)),"Unknown Athlete",PROPER(VLOOKUP(C481,Athletes,2,FALSE))))</f>
        <v>Henry Ludlow</v>
      </c>
      <c r="E481" t="str">
        <f>IF($C481="","",IF(VLOOKUP(C481,Athletes,3,FALSE)="","",VLOOKUP(C481,Athletes,3,FALSE)))</f>
        <v>CAC</v>
      </c>
      <c r="F481" t="str">
        <f ca="1">IF($C481="","",IF(ISERROR(VLOOKUP(C481,Athletes,7,FALSE)),"",VLOOKUP(C481,Athletes,7,FALSE)))</f>
        <v>U11B</v>
      </c>
      <c r="G481" s="75" t="s">
        <v>523</v>
      </c>
    </row>
    <row r="482" spans="2:7" x14ac:dyDescent="0.2">
      <c r="B482" s="1">
        <f>IF(B481="",1,B481+1)</f>
        <v>2</v>
      </c>
      <c r="C482" s="1">
        <v>144</v>
      </c>
      <c r="D482" t="str">
        <f>IF($C482="","",IF(ISERROR(VLOOKUP(C482,Athletes,2,FALSE)),"Unknown Athlete",PROPER(VLOOKUP(C482,Athletes,2,FALSE))))</f>
        <v>George Dean</v>
      </c>
      <c r="E482" t="str">
        <f>IF($C482="","",IF(VLOOKUP(C482,Athletes,3,FALSE)="","",VLOOKUP(C482,Athletes,3,FALSE)))</f>
        <v>N&amp;P</v>
      </c>
      <c r="F482" t="str">
        <f ca="1">IF($C482="","",IF(ISERROR(VLOOKUP(C482,Athletes,7,FALSE)),"",VLOOKUP(C482,Athletes,7,FALSE)))</f>
        <v>U11B</v>
      </c>
      <c r="G482" s="75" t="s">
        <v>524</v>
      </c>
    </row>
    <row r="483" spans="2:7" x14ac:dyDescent="0.2">
      <c r="B483" s="1">
        <f>IF(B482="",1,B482+1)</f>
        <v>3</v>
      </c>
      <c r="C483" s="1">
        <v>138</v>
      </c>
      <c r="D483" t="str">
        <f>IF($C483="","",IF(ISERROR(VLOOKUP(C483,Athletes,2,FALSE)),"Unknown Athlete",PROPER(VLOOKUP(C483,Athletes,2,FALSE))))</f>
        <v>Archie Williams</v>
      </c>
      <c r="E483" t="str">
        <f>IF($C483="","",IF(VLOOKUP(C483,Athletes,3,FALSE)="","",VLOOKUP(C483,Athletes,3,FALSE)))</f>
        <v>CAC</v>
      </c>
      <c r="F483" t="str">
        <f ca="1">IF($C483="","",IF(ISERROR(VLOOKUP(C483,Athletes,7,FALSE)),"",VLOOKUP(C483,Athletes,7,FALSE)))</f>
        <v>U11B</v>
      </c>
      <c r="G483" s="75" t="s">
        <v>502</v>
      </c>
    </row>
    <row r="484" spans="2:7" x14ac:dyDescent="0.2">
      <c r="B484" s="1">
        <f>IF(B483="",1,B483+1)</f>
        <v>4</v>
      </c>
      <c r="C484" s="1">
        <v>75</v>
      </c>
      <c r="D484" t="str">
        <f>IF($C484="","",IF(ISERROR(VLOOKUP(C484,Athletes,2,FALSE)),"Unknown Athlete",PROPER(VLOOKUP(C484,Athletes,2,FALSE))))</f>
        <v>Seth Shilston</v>
      </c>
      <c r="E484" t="str">
        <f>IF($C484="","",IF(VLOOKUP(C484,Athletes,3,FALSE)="","",VLOOKUP(C484,Athletes,3,FALSE)))</f>
        <v>CAC</v>
      </c>
      <c r="F484" t="str">
        <f ca="1">IF($C484="","",IF(ISERROR(VLOOKUP(C484,Athletes,7,FALSE)),"",VLOOKUP(C484,Athletes,7,FALSE)))</f>
        <v>U11B</v>
      </c>
      <c r="G484" s="75" t="s">
        <v>291</v>
      </c>
    </row>
    <row r="485" spans="2:7" x14ac:dyDescent="0.2">
      <c r="G485"/>
    </row>
    <row r="486" spans="2:7" x14ac:dyDescent="0.2">
      <c r="G486"/>
    </row>
    <row r="487" spans="2:7" x14ac:dyDescent="0.2">
      <c r="G487"/>
    </row>
    <row r="488" spans="2:7" ht="18" x14ac:dyDescent="0.25">
      <c r="B488" s="7" t="s">
        <v>10</v>
      </c>
      <c r="C488" s="7" t="s">
        <v>525</v>
      </c>
      <c r="E488" s="7"/>
      <c r="G488" s="38" t="s">
        <v>589</v>
      </c>
    </row>
    <row r="489" spans="2:7" ht="15.75" customHeight="1" x14ac:dyDescent="0.25">
      <c r="B489" s="7"/>
      <c r="D489" s="7"/>
      <c r="E489" s="3"/>
    </row>
    <row r="490" spans="2:7" ht="15.75" thickBot="1" x14ac:dyDescent="0.25">
      <c r="B490" s="8" t="s">
        <v>9</v>
      </c>
      <c r="C490" s="8" t="s">
        <v>62</v>
      </c>
      <c r="D490" s="8" t="s">
        <v>6</v>
      </c>
      <c r="E490" s="8" t="s">
        <v>7</v>
      </c>
      <c r="F490" s="8" t="s">
        <v>49</v>
      </c>
      <c r="G490" s="40" t="s">
        <v>11</v>
      </c>
    </row>
    <row r="491" spans="2:7" ht="15" x14ac:dyDescent="0.2">
      <c r="B491" s="5"/>
      <c r="C491" s="5"/>
      <c r="D491" s="5"/>
      <c r="E491" s="5"/>
      <c r="F491" s="5"/>
      <c r="G491" s="41"/>
    </row>
    <row r="492" spans="2:7" x14ac:dyDescent="0.2">
      <c r="B492" s="1">
        <f>IF(B491="",1,B491+1)</f>
        <v>1</v>
      </c>
      <c r="C492" s="1">
        <v>46</v>
      </c>
      <c r="D492" t="str">
        <f>IF($C492="","",IF(ISERROR(VLOOKUP(C492,Athletes,2,FALSE)),"Unknown Athlete",PROPER(VLOOKUP(C492,Athletes,2,FALSE))))</f>
        <v>Jacob Lamboll</v>
      </c>
      <c r="E492" t="str">
        <f>IF($C492="","",IF(VLOOKUP(C492,Athletes,3,FALSE)="","",VLOOKUP(C492,Athletes,3,FALSE)))</f>
        <v>COPAC</v>
      </c>
      <c r="F492" t="str">
        <f ca="1">IF($C492="","",IF(ISERROR(VLOOKUP(C492,Athletes,7,FALSE)),"",VLOOKUP(C492,Athletes,7,FALSE)))</f>
        <v>U20M</v>
      </c>
      <c r="G492" s="75" t="s">
        <v>526</v>
      </c>
    </row>
    <row r="493" spans="2:7" x14ac:dyDescent="0.2">
      <c r="B493" s="1">
        <f>IF(B492="",1,B492+1)</f>
        <v>2</v>
      </c>
      <c r="C493" s="1">
        <v>120</v>
      </c>
      <c r="D493" t="str">
        <f>IF($C493="","",IF(ISERROR(VLOOKUP(C493,Athletes,2,FALSE)),"Unknown Athlete",PROPER(VLOOKUP(C493,Athletes,2,FALSE))))</f>
        <v>Dale Willis</v>
      </c>
      <c r="E493" t="str">
        <f>IF($C493="","",IF(VLOOKUP(C493,Athletes,3,FALSE)="","",VLOOKUP(C493,Athletes,3,FALSE)))</f>
        <v>CAC</v>
      </c>
      <c r="F493" t="str">
        <f>IF($C493="","",IF(ISERROR(VLOOKUP(C493,Athletes,7,FALSE)),"",VLOOKUP(C493,Athletes,7,FALSE)))</f>
        <v>SM</v>
      </c>
      <c r="G493" s="75" t="s">
        <v>285</v>
      </c>
    </row>
    <row r="494" spans="2:7" x14ac:dyDescent="0.2">
      <c r="B494" s="1">
        <f>IF(B493="",1,B493+1)</f>
        <v>3</v>
      </c>
      <c r="C494" s="1">
        <v>130</v>
      </c>
      <c r="D494" t="str">
        <f>IF($C494="","",IF(ISERROR(VLOOKUP(C494,Athletes,2,FALSE)),"Unknown Athlete",PROPER(VLOOKUP(C494,Athletes,2,FALSE))))</f>
        <v>Sawyer Wragg</v>
      </c>
      <c r="E494" t="str">
        <f>IF($C494="","",IF(VLOOKUP(C494,Athletes,3,FALSE)="","",VLOOKUP(C494,Athletes,3,FALSE)))</f>
        <v>N&amp;P</v>
      </c>
      <c r="F494" t="str">
        <f ca="1">IF($C494="","",IF(ISERROR(VLOOKUP(C494,Athletes,7,FALSE)),"",VLOOKUP(C494,Athletes,7,FALSE)))</f>
        <v>U20M</v>
      </c>
      <c r="G494" s="75" t="s">
        <v>439</v>
      </c>
    </row>
    <row r="495" spans="2:7" x14ac:dyDescent="0.2">
      <c r="B495" s="1">
        <f>IF(B494="",1,B494+1)</f>
        <v>4</v>
      </c>
      <c r="C495" s="1">
        <v>77</v>
      </c>
      <c r="D495" t="str">
        <f>IF($C495="","",IF(ISERROR(VLOOKUP(C495,Athletes,2,FALSE)),"Unknown Athlete",PROPER(VLOOKUP(C495,Athletes,2,FALSE))))</f>
        <v>Thomas Sanders</v>
      </c>
      <c r="E495" t="str">
        <f>IF($C495="","",IF(VLOOKUP(C495,Athletes,3,FALSE)="","",VLOOKUP(C495,Athletes,3,FALSE)))</f>
        <v>COPAC</v>
      </c>
      <c r="F495" t="str">
        <f ca="1">IF($C495="","",IF(ISERROR(VLOOKUP(C495,Athletes,7,FALSE)),"",VLOOKUP(C495,Athletes,7,FALSE)))</f>
        <v>U20M</v>
      </c>
      <c r="G495" s="75" t="s">
        <v>287</v>
      </c>
    </row>
    <row r="496" spans="2:7" x14ac:dyDescent="0.2">
      <c r="B496" s="1">
        <f>IF(B495="",1,B495+1)</f>
        <v>5</v>
      </c>
      <c r="C496" s="1">
        <v>78</v>
      </c>
      <c r="D496" t="str">
        <f>IF($C496="","",IF(ISERROR(VLOOKUP(C496,Athletes,2,FALSE)),"Unknown Athlete",PROPER(VLOOKUP(C496,Athletes,2,FALSE))))</f>
        <v>Tristan Babb</v>
      </c>
      <c r="E496" t="str">
        <f>IF($C496="","",IF(VLOOKUP(C496,Athletes,3,FALSE)="","",VLOOKUP(C496,Athletes,3,FALSE)))</f>
        <v>N&amp;P</v>
      </c>
      <c r="F496" t="str">
        <f ca="1">IF($C496="","",IF(ISERROR(VLOOKUP(C496,Athletes,7,FALSE)),"",VLOOKUP(C496,Athletes,7,FALSE)))</f>
        <v>U17M</v>
      </c>
      <c r="G496" s="75" t="s">
        <v>527</v>
      </c>
    </row>
    <row r="497" spans="2:7" x14ac:dyDescent="0.2">
      <c r="G497"/>
    </row>
    <row r="498" spans="2:7" x14ac:dyDescent="0.2">
      <c r="G498"/>
    </row>
    <row r="499" spans="2:7" x14ac:dyDescent="0.2">
      <c r="G499"/>
    </row>
    <row r="500" spans="2:7" ht="18" x14ac:dyDescent="0.25">
      <c r="B500" s="7" t="s">
        <v>10</v>
      </c>
      <c r="C500" s="7" t="s">
        <v>528</v>
      </c>
      <c r="E500" s="7"/>
      <c r="G500" s="38" t="s">
        <v>596</v>
      </c>
    </row>
    <row r="501" spans="2:7" ht="15.75" customHeight="1" x14ac:dyDescent="0.25">
      <c r="B501" s="7"/>
      <c r="D501" s="7"/>
      <c r="E501" s="3"/>
    </row>
    <row r="502" spans="2:7" ht="15.75" thickBot="1" x14ac:dyDescent="0.25">
      <c r="B502" s="8" t="s">
        <v>9</v>
      </c>
      <c r="C502" s="8" t="s">
        <v>62</v>
      </c>
      <c r="D502" s="8" t="s">
        <v>6</v>
      </c>
      <c r="E502" s="8" t="s">
        <v>7</v>
      </c>
      <c r="F502" s="8" t="s">
        <v>49</v>
      </c>
      <c r="G502" s="40" t="s">
        <v>11</v>
      </c>
    </row>
    <row r="503" spans="2:7" ht="15" x14ac:dyDescent="0.2">
      <c r="B503" s="5"/>
      <c r="C503" s="5"/>
      <c r="D503" s="5"/>
      <c r="E503" s="5"/>
      <c r="F503" s="5"/>
      <c r="G503" s="41"/>
    </row>
    <row r="504" spans="2:7" x14ac:dyDescent="0.2">
      <c r="B504" s="1">
        <f t="shared" ref="B504:B509" si="56">IF(B503="",1,B503+1)</f>
        <v>1</v>
      </c>
      <c r="C504" s="1">
        <v>104</v>
      </c>
      <c r="D504" t="str">
        <f t="shared" ref="D504:D509" si="57">IF($C504="","",IF(ISERROR(VLOOKUP(C504,Athletes,2,FALSE)),"Unknown Athlete",PROPER(VLOOKUP(C504,Athletes,2,FALSE))))</f>
        <v>Oakley Evans</v>
      </c>
      <c r="E504" t="str">
        <f t="shared" ref="E504:E509" si="58">IF($C504="","",IF(VLOOKUP(C504,Athletes,3,FALSE)="","",VLOOKUP(C504,Athletes,3,FALSE)))</f>
        <v>CAC</v>
      </c>
      <c r="F504" t="str">
        <f t="shared" ref="F504:F509" ca="1" si="59">IF($C504="","",IF(ISERROR(VLOOKUP(C504,Athletes,7,FALSE)),"",VLOOKUP(C504,Athletes,7,FALSE)))</f>
        <v>U17M</v>
      </c>
      <c r="G504" s="75" t="s">
        <v>529</v>
      </c>
    </row>
    <row r="505" spans="2:7" x14ac:dyDescent="0.2">
      <c r="B505" s="1">
        <f t="shared" si="56"/>
        <v>2</v>
      </c>
      <c r="C505" s="1">
        <v>5</v>
      </c>
      <c r="D505" t="str">
        <f t="shared" si="57"/>
        <v>Nevie Tamblyn</v>
      </c>
      <c r="E505" t="str">
        <f t="shared" si="58"/>
        <v>N&amp;P</v>
      </c>
      <c r="F505" t="str">
        <f t="shared" ca="1" si="59"/>
        <v>U17W</v>
      </c>
      <c r="G505" s="75" t="s">
        <v>291</v>
      </c>
    </row>
    <row r="506" spans="2:7" x14ac:dyDescent="0.2">
      <c r="B506" s="1">
        <f t="shared" si="56"/>
        <v>3</v>
      </c>
      <c r="C506" s="1">
        <v>32</v>
      </c>
      <c r="D506" t="str">
        <f t="shared" si="57"/>
        <v>Poppy Northcott</v>
      </c>
      <c r="E506" t="str">
        <f t="shared" si="58"/>
        <v>COPAC</v>
      </c>
      <c r="F506" t="str">
        <f t="shared" ca="1" si="59"/>
        <v>U20W</v>
      </c>
      <c r="G506" s="75" t="s">
        <v>503</v>
      </c>
    </row>
    <row r="507" spans="2:7" x14ac:dyDescent="0.2">
      <c r="B507" s="1">
        <f t="shared" si="56"/>
        <v>4</v>
      </c>
      <c r="C507" s="1">
        <v>147</v>
      </c>
      <c r="D507" t="str">
        <f t="shared" si="57"/>
        <v>Harry Spencer</v>
      </c>
      <c r="E507" t="str">
        <f t="shared" si="58"/>
        <v>CAC</v>
      </c>
      <c r="F507" t="str">
        <f t="shared" ca="1" si="59"/>
        <v>U17M</v>
      </c>
      <c r="G507" s="75" t="s">
        <v>497</v>
      </c>
    </row>
    <row r="508" spans="2:7" x14ac:dyDescent="0.2">
      <c r="B508" s="1">
        <f t="shared" si="56"/>
        <v>5</v>
      </c>
      <c r="C508" s="1">
        <v>91</v>
      </c>
      <c r="D508" t="str">
        <f t="shared" si="57"/>
        <v>Isobel Billau</v>
      </c>
      <c r="E508" t="str">
        <f t="shared" si="58"/>
        <v>CAC</v>
      </c>
      <c r="F508" t="str">
        <f t="shared" ca="1" si="59"/>
        <v>SW</v>
      </c>
      <c r="G508" s="75" t="s">
        <v>530</v>
      </c>
    </row>
    <row r="509" spans="2:7" x14ac:dyDescent="0.2">
      <c r="B509" s="1">
        <f t="shared" si="56"/>
        <v>6</v>
      </c>
      <c r="C509" s="1">
        <v>99</v>
      </c>
      <c r="D509" t="str">
        <f t="shared" si="57"/>
        <v>Monica Duncombe</v>
      </c>
      <c r="E509" t="str">
        <f t="shared" si="58"/>
        <v>N&amp;P</v>
      </c>
      <c r="F509" t="str">
        <f t="shared" ca="1" si="59"/>
        <v>U17W</v>
      </c>
      <c r="G509" s="75" t="s">
        <v>531</v>
      </c>
    </row>
    <row r="510" spans="2:7" x14ac:dyDescent="0.2">
      <c r="G510"/>
    </row>
    <row r="511" spans="2:7" x14ac:dyDescent="0.2">
      <c r="G511"/>
    </row>
    <row r="512" spans="2:7" x14ac:dyDescent="0.2">
      <c r="G512"/>
    </row>
    <row r="513" spans="2:7" ht="18" x14ac:dyDescent="0.25">
      <c r="B513" s="7" t="s">
        <v>10</v>
      </c>
      <c r="C513" s="7" t="s">
        <v>532</v>
      </c>
      <c r="E513" s="7"/>
      <c r="G513" s="38" t="s">
        <v>602</v>
      </c>
    </row>
    <row r="514" spans="2:7" ht="15.75" customHeight="1" x14ac:dyDescent="0.25">
      <c r="B514" s="7"/>
      <c r="D514" s="7"/>
      <c r="E514" s="3"/>
    </row>
    <row r="515" spans="2:7" ht="15.75" thickBot="1" x14ac:dyDescent="0.25">
      <c r="B515" s="8" t="s">
        <v>9</v>
      </c>
      <c r="C515" s="8" t="s">
        <v>62</v>
      </c>
      <c r="D515" s="8" t="s">
        <v>6</v>
      </c>
      <c r="E515" s="8" t="s">
        <v>7</v>
      </c>
      <c r="F515" s="8" t="s">
        <v>49</v>
      </c>
      <c r="G515" s="40" t="s">
        <v>11</v>
      </c>
    </row>
    <row r="516" spans="2:7" ht="15" x14ac:dyDescent="0.2">
      <c r="B516" s="5"/>
      <c r="C516" s="5"/>
      <c r="D516" s="5"/>
      <c r="E516" s="5"/>
      <c r="F516" s="5"/>
      <c r="G516" s="41"/>
    </row>
    <row r="517" spans="2:7" x14ac:dyDescent="0.2">
      <c r="B517" s="1">
        <f>IF(B516="",1,B516+1)</f>
        <v>1</v>
      </c>
      <c r="C517" s="1">
        <v>121</v>
      </c>
      <c r="D517" t="str">
        <f>IF($C517="","",IF(ISERROR(VLOOKUP(C517,Athletes,2,FALSE)),"Unknown Athlete",PROPER(VLOOKUP(C517,Athletes,2,FALSE))))</f>
        <v>Oliver Williams</v>
      </c>
      <c r="E517" t="str">
        <f>IF($C517="","",IF(VLOOKUP(C517,Athletes,3,FALSE)="","",VLOOKUP(C517,Athletes,3,FALSE)))</f>
        <v>CAC</v>
      </c>
      <c r="F517" t="str">
        <f ca="1">IF($C517="","",IF(ISERROR(VLOOKUP(C517,Athletes,7,FALSE)),"",VLOOKUP(C517,Athletes,7,FALSE)))</f>
        <v>U13B</v>
      </c>
      <c r="G517" s="75" t="s">
        <v>517</v>
      </c>
    </row>
    <row r="518" spans="2:7" x14ac:dyDescent="0.2">
      <c r="B518" s="1">
        <f>IF(B517="",1,B517+1)</f>
        <v>2</v>
      </c>
      <c r="C518" s="1">
        <v>143</v>
      </c>
      <c r="D518" t="str">
        <f>IF($C518="","",IF(ISERROR(VLOOKUP(C518,Athletes,2,FALSE)),"Unknown Athlete",PROPER(VLOOKUP(C518,Athletes,2,FALSE))))</f>
        <v>Harry Dean</v>
      </c>
      <c r="E518" t="str">
        <f>IF($C518="","",IF(VLOOKUP(C518,Athletes,3,FALSE)="","",VLOOKUP(C518,Athletes,3,FALSE)))</f>
        <v>N&amp;P</v>
      </c>
      <c r="F518" t="str">
        <f ca="1">IF($C518="","",IF(ISERROR(VLOOKUP(C518,Athletes,7,FALSE)),"",VLOOKUP(C518,Athletes,7,FALSE)))</f>
        <v>U13B</v>
      </c>
      <c r="G518" s="75" t="s">
        <v>534</v>
      </c>
    </row>
    <row r="519" spans="2:7" x14ac:dyDescent="0.2">
      <c r="B519" s="1">
        <f>IF(B518="",1,B518+1)</f>
        <v>3</v>
      </c>
      <c r="C519" s="1">
        <v>81</v>
      </c>
      <c r="D519" t="str">
        <f>IF($C519="","",IF(ISERROR(VLOOKUP(C519,Athletes,2,FALSE)),"Unknown Athlete",PROPER(VLOOKUP(C519,Athletes,2,FALSE))))</f>
        <v>Finlay Spry</v>
      </c>
      <c r="E519" t="str">
        <f>IF($C519="","",IF(VLOOKUP(C519,Athletes,3,FALSE)="","",VLOOKUP(C519,Athletes,3,FALSE)))</f>
        <v>N&amp;P</v>
      </c>
      <c r="F519" t="str">
        <f>IF($C519="","",IF(ISERROR(VLOOKUP(C519,Athletes,7,FALSE)),"",VLOOKUP(C519,Athletes,7,FALSE)))</f>
        <v>U13B</v>
      </c>
      <c r="G519" s="75" t="s">
        <v>535</v>
      </c>
    </row>
    <row r="520" spans="2:7" x14ac:dyDescent="0.2">
      <c r="B520" s="1">
        <f>IF(B519="",1,B519+1)</f>
        <v>4</v>
      </c>
      <c r="C520" s="1">
        <v>30</v>
      </c>
      <c r="D520" t="str">
        <f>IF($C520="","",IF(ISERROR(VLOOKUP(C520,Athletes,2,FALSE)),"Unknown Athlete",PROPER(VLOOKUP(C520,Athletes,2,FALSE))))</f>
        <v>Sebastian Sousek</v>
      </c>
      <c r="E520" t="str">
        <f>IF($C520="","",IF(VLOOKUP(C520,Athletes,3,FALSE)="","",VLOOKUP(C520,Athletes,3,FALSE)))</f>
        <v>N&amp;P</v>
      </c>
      <c r="F520" t="str">
        <f ca="1">IF($C520="","",IF(ISERROR(VLOOKUP(C520,Athletes,7,FALSE)),"",VLOOKUP(C520,Athletes,7,FALSE)))</f>
        <v>U13B</v>
      </c>
      <c r="G520" s="75" t="s">
        <v>536</v>
      </c>
    </row>
    <row r="521" spans="2:7" x14ac:dyDescent="0.2">
      <c r="G521"/>
    </row>
    <row r="522" spans="2:7" x14ac:dyDescent="0.2">
      <c r="G522"/>
    </row>
    <row r="523" spans="2:7" x14ac:dyDescent="0.2">
      <c r="G523"/>
    </row>
    <row r="524" spans="2:7" ht="18" x14ac:dyDescent="0.25">
      <c r="B524" s="7" t="s">
        <v>10</v>
      </c>
      <c r="C524" s="7" t="s">
        <v>537</v>
      </c>
      <c r="E524" s="7"/>
      <c r="G524" s="38" t="s">
        <v>601</v>
      </c>
    </row>
    <row r="525" spans="2:7" ht="15.75" customHeight="1" x14ac:dyDescent="0.25">
      <c r="B525" s="7"/>
      <c r="D525" s="7"/>
      <c r="E525" s="3"/>
    </row>
    <row r="526" spans="2:7" ht="15.75" thickBot="1" x14ac:dyDescent="0.25">
      <c r="B526" s="8" t="s">
        <v>9</v>
      </c>
      <c r="C526" s="8" t="s">
        <v>62</v>
      </c>
      <c r="D526" s="8" t="s">
        <v>6</v>
      </c>
      <c r="E526" s="8" t="s">
        <v>7</v>
      </c>
      <c r="F526" s="8" t="s">
        <v>49</v>
      </c>
      <c r="G526" s="40" t="s">
        <v>11</v>
      </c>
    </row>
    <row r="527" spans="2:7" ht="15" x14ac:dyDescent="0.2">
      <c r="B527" s="5"/>
      <c r="C527" s="5"/>
      <c r="D527" s="5"/>
      <c r="E527" s="5"/>
      <c r="F527" s="5"/>
      <c r="G527" s="41"/>
    </row>
    <row r="528" spans="2:7" x14ac:dyDescent="0.2">
      <c r="B528" s="1">
        <f>IF(B527="",1,B527+1)</f>
        <v>1</v>
      </c>
      <c r="C528" s="1">
        <v>63</v>
      </c>
      <c r="D528" t="str">
        <f>IF($C528="","",IF(ISERROR(VLOOKUP(C528,Athletes,2,FALSE)),"Unknown Athlete",PROPER(VLOOKUP(C528,Athletes,2,FALSE))))</f>
        <v>Billy Eaton</v>
      </c>
      <c r="E528" t="str">
        <f>IF($C528="","",IF(VLOOKUP(C528,Athletes,3,FALSE)="","",VLOOKUP(C528,Athletes,3,FALSE)))</f>
        <v>N&amp;P</v>
      </c>
      <c r="F528" t="str">
        <f ca="1">IF($C528="","",IF(ISERROR(VLOOKUP(C528,Athletes,7,FALSE)),"",VLOOKUP(C528,Athletes,7,FALSE)))</f>
        <v>U15B</v>
      </c>
      <c r="G528" s="75" t="s">
        <v>493</v>
      </c>
    </row>
    <row r="529" spans="2:7" x14ac:dyDescent="0.2">
      <c r="B529" s="1">
        <f>IF(B528="",1,B528+1)</f>
        <v>2</v>
      </c>
      <c r="C529" s="1">
        <v>19</v>
      </c>
      <c r="D529" t="str">
        <f>IF($C529="","",IF(ISERROR(VLOOKUP(C529,Athletes,2,FALSE)),"Unknown Athlete",PROPER(VLOOKUP(C529,Athletes,2,FALSE))))</f>
        <v>Edward Northey</v>
      </c>
      <c r="E529" t="str">
        <f>IF($C529="","",IF(VLOOKUP(C529,Athletes,3,FALSE)="","",VLOOKUP(C529,Athletes,3,FALSE)))</f>
        <v>N&amp;P</v>
      </c>
      <c r="F529" t="str">
        <f ca="1">IF($C529="","",IF(ISERROR(VLOOKUP(C529,Athletes,7,FALSE)),"",VLOOKUP(C529,Athletes,7,FALSE)))</f>
        <v>U15B</v>
      </c>
      <c r="G529" s="75" t="s">
        <v>494</v>
      </c>
    </row>
    <row r="530" spans="2:7" x14ac:dyDescent="0.2">
      <c r="B530" s="1">
        <f>IF(B529="",1,B529+1)</f>
        <v>3</v>
      </c>
      <c r="C530" s="1">
        <v>202</v>
      </c>
      <c r="D530" t="str">
        <f>IF($C530="","",IF(ISERROR(VLOOKUP(C530,Athletes,2,FALSE)),"Unknown Athlete",PROPER(VLOOKUP(C530,Athletes,2,FALSE))))</f>
        <v>Lukah Williams</v>
      </c>
      <c r="E530" t="str">
        <f>IF($C530="","",IF(VLOOKUP(C530,Athletes,3,FALSE)="","",VLOOKUP(C530,Athletes,3,FALSE)))</f>
        <v>N&amp;P</v>
      </c>
      <c r="F530" t="str">
        <f ca="1">IF($C530="","",IF(ISERROR(VLOOKUP(C530,Athletes,7,FALSE)),"",VLOOKUP(C530,Athletes,7,FALSE)))</f>
        <v>U15B</v>
      </c>
      <c r="G530" s="75" t="s">
        <v>538</v>
      </c>
    </row>
    <row r="531" spans="2:7" x14ac:dyDescent="0.2">
      <c r="B531" s="1">
        <f>IF(B530="",1,B530+1)</f>
        <v>4</v>
      </c>
      <c r="C531" s="1">
        <v>87</v>
      </c>
      <c r="D531" t="str">
        <f>IF($C531="","",IF(ISERROR(VLOOKUP(C531,Athletes,2,FALSE)),"Unknown Athlete",PROPER(VLOOKUP(C531,Athletes,2,FALSE))))</f>
        <v>Seth Dyson</v>
      </c>
      <c r="E531" t="str">
        <f>IF($C531="","",IF(VLOOKUP(C531,Athletes,3,FALSE)="","",VLOOKUP(C531,Athletes,3,FALSE)))</f>
        <v>N&amp;P</v>
      </c>
      <c r="F531" t="str">
        <f ca="1">IF($C531="","",IF(ISERROR(VLOOKUP(C531,Athletes,7,FALSE)),"",VLOOKUP(C531,Athletes,7,FALSE)))</f>
        <v>U15B</v>
      </c>
      <c r="G531" s="75" t="s">
        <v>288</v>
      </c>
    </row>
    <row r="532" spans="2:7" x14ac:dyDescent="0.2">
      <c r="B532" s="1">
        <f>IF(B531="",1,B531+1)</f>
        <v>5</v>
      </c>
      <c r="C532" s="1">
        <v>57</v>
      </c>
      <c r="D532" t="str">
        <f>IF($C532="","",IF(ISERROR(VLOOKUP(C532,Athletes,2,FALSE)),"Unknown Athlete",PROPER(VLOOKUP(C532,Athletes,2,FALSE))))</f>
        <v>Omar Hammoudeh</v>
      </c>
      <c r="E532" t="str">
        <f>IF($C532="","",IF(VLOOKUP(C532,Athletes,3,FALSE)="","",VLOOKUP(C532,Athletes,3,FALSE)))</f>
        <v>COPAC</v>
      </c>
      <c r="F532" t="str">
        <f ca="1">IF($C532="","",IF(ISERROR(VLOOKUP(C532,Athletes,7,FALSE)),"",VLOOKUP(C532,Athletes,7,FALSE)))</f>
        <v>U15B</v>
      </c>
      <c r="G532" s="75" t="s">
        <v>496</v>
      </c>
    </row>
    <row r="533" spans="2:7" x14ac:dyDescent="0.2">
      <c r="G533"/>
    </row>
    <row r="534" spans="2:7" x14ac:dyDescent="0.2">
      <c r="G534"/>
    </row>
    <row r="535" spans="2:7" x14ac:dyDescent="0.2">
      <c r="G535"/>
    </row>
    <row r="536" spans="2:7" ht="18" x14ac:dyDescent="0.25">
      <c r="B536" s="7" t="s">
        <v>10</v>
      </c>
      <c r="C536" s="7" t="s">
        <v>539</v>
      </c>
      <c r="E536" s="7"/>
      <c r="G536" s="38" t="s">
        <v>600</v>
      </c>
    </row>
    <row r="537" spans="2:7" ht="15.75" customHeight="1" x14ac:dyDescent="0.25">
      <c r="B537" s="7"/>
      <c r="D537" s="7"/>
      <c r="E537" s="3"/>
    </row>
    <row r="538" spans="2:7" ht="15.75" thickBot="1" x14ac:dyDescent="0.25">
      <c r="B538" s="8" t="s">
        <v>9</v>
      </c>
      <c r="C538" s="8" t="s">
        <v>62</v>
      </c>
      <c r="D538" s="8" t="s">
        <v>6</v>
      </c>
      <c r="E538" s="8" t="s">
        <v>7</v>
      </c>
      <c r="F538" s="8" t="s">
        <v>49</v>
      </c>
      <c r="G538" s="40" t="s">
        <v>11</v>
      </c>
    </row>
    <row r="539" spans="2:7" ht="15" x14ac:dyDescent="0.2">
      <c r="B539" s="5"/>
      <c r="C539" s="5"/>
      <c r="D539" s="5"/>
      <c r="E539" s="5"/>
      <c r="F539" s="5"/>
      <c r="G539" s="41"/>
    </row>
    <row r="540" spans="2:7" x14ac:dyDescent="0.2">
      <c r="B540" s="1">
        <f t="shared" ref="B540:B545" si="60">IF(B539="",1,B539+1)</f>
        <v>1</v>
      </c>
      <c r="C540" s="1">
        <v>56</v>
      </c>
      <c r="D540" t="str">
        <f t="shared" ref="D540:D545" si="61">IF($C540="","",IF(ISERROR(VLOOKUP(C540,Athletes,2,FALSE)),"Unknown Athlete",PROPER(VLOOKUP(C540,Athletes,2,FALSE))))</f>
        <v>Isabella Mulready</v>
      </c>
      <c r="E540" t="str">
        <f t="shared" ref="E540:E545" si="62">IF($C540="","",IF(VLOOKUP(C540,Athletes,3,FALSE)="","",VLOOKUP(C540,Athletes,3,FALSE)))</f>
        <v>N&amp;P</v>
      </c>
      <c r="F540" t="str">
        <f t="shared" ref="F540:F545" ca="1" si="63">IF($C540="","",IF(ISERROR(VLOOKUP(C540,Athletes,7,FALSE)),"",VLOOKUP(C540,Athletes,7,FALSE)))</f>
        <v>U11G</v>
      </c>
      <c r="G540" s="75" t="s">
        <v>286</v>
      </c>
    </row>
    <row r="541" spans="2:7" x14ac:dyDescent="0.2">
      <c r="B541" s="1">
        <f t="shared" si="60"/>
        <v>2</v>
      </c>
      <c r="C541" s="1">
        <v>23</v>
      </c>
      <c r="D541" t="str">
        <f t="shared" si="61"/>
        <v>Athena Jefferies</v>
      </c>
      <c r="E541" t="str">
        <f t="shared" si="62"/>
        <v>N&amp;P</v>
      </c>
      <c r="F541" t="str">
        <f t="shared" ca="1" si="63"/>
        <v>U11G</v>
      </c>
      <c r="G541" s="75" t="s">
        <v>295</v>
      </c>
    </row>
    <row r="542" spans="2:7" x14ac:dyDescent="0.2">
      <c r="B542" s="1">
        <f t="shared" si="60"/>
        <v>3</v>
      </c>
      <c r="C542" s="1">
        <v>74</v>
      </c>
      <c r="D542" t="str">
        <f t="shared" si="61"/>
        <v>Sennen Gibson</v>
      </c>
      <c r="E542" t="str">
        <f t="shared" si="62"/>
        <v>CAC</v>
      </c>
      <c r="F542" t="str">
        <f t="shared" ca="1" si="63"/>
        <v>U11G</v>
      </c>
      <c r="G542" s="75" t="s">
        <v>492</v>
      </c>
    </row>
    <row r="543" spans="2:7" x14ac:dyDescent="0.2">
      <c r="B543" s="1">
        <f t="shared" si="60"/>
        <v>4</v>
      </c>
      <c r="C543" s="1">
        <v>111</v>
      </c>
      <c r="D543" t="str">
        <f t="shared" si="61"/>
        <v>Theia Jones</v>
      </c>
      <c r="E543" t="str">
        <f t="shared" si="62"/>
        <v>COPAC</v>
      </c>
      <c r="F543" t="str">
        <f t="shared" si="63"/>
        <v>U11G</v>
      </c>
      <c r="G543" s="75" t="s">
        <v>540</v>
      </c>
    </row>
    <row r="544" spans="2:7" x14ac:dyDescent="0.2">
      <c r="B544" s="1">
        <f t="shared" si="60"/>
        <v>5</v>
      </c>
      <c r="C544" s="1">
        <v>103</v>
      </c>
      <c r="D544" t="str">
        <f t="shared" si="61"/>
        <v>Ailla Mccaig</v>
      </c>
      <c r="E544" t="str">
        <f t="shared" si="62"/>
        <v>COPAC</v>
      </c>
      <c r="F544" t="str">
        <f t="shared" ca="1" si="63"/>
        <v>U11G</v>
      </c>
      <c r="G544" s="75" t="s">
        <v>501</v>
      </c>
    </row>
    <row r="545" spans="2:7" x14ac:dyDescent="0.2">
      <c r="B545" s="1">
        <f t="shared" si="60"/>
        <v>6</v>
      </c>
      <c r="C545" s="1">
        <v>53</v>
      </c>
      <c r="D545" t="str">
        <f t="shared" si="61"/>
        <v>Olivia Webber</v>
      </c>
      <c r="E545" t="str">
        <f t="shared" si="62"/>
        <v>COPAC</v>
      </c>
      <c r="F545" t="str">
        <f t="shared" si="63"/>
        <v>U11G</v>
      </c>
      <c r="G545" s="75" t="s">
        <v>541</v>
      </c>
    </row>
    <row r="546" spans="2:7" x14ac:dyDescent="0.2">
      <c r="G546"/>
    </row>
    <row r="547" spans="2:7" x14ac:dyDescent="0.2">
      <c r="G547"/>
    </row>
    <row r="548" spans="2:7" x14ac:dyDescent="0.2">
      <c r="G548"/>
    </row>
    <row r="549" spans="2:7" ht="18" x14ac:dyDescent="0.25">
      <c r="B549" s="7" t="s">
        <v>10</v>
      </c>
      <c r="C549" s="7" t="s">
        <v>542</v>
      </c>
      <c r="E549" s="7"/>
      <c r="G549" s="38"/>
    </row>
    <row r="550" spans="2:7" ht="15.75" customHeight="1" x14ac:dyDescent="0.25">
      <c r="B550" s="7"/>
      <c r="D550" s="7"/>
      <c r="E550" s="3"/>
    </row>
    <row r="551" spans="2:7" ht="15.75" thickBot="1" x14ac:dyDescent="0.25">
      <c r="B551" s="8" t="s">
        <v>9</v>
      </c>
      <c r="C551" s="8" t="s">
        <v>62</v>
      </c>
      <c r="D551" s="8" t="s">
        <v>6</v>
      </c>
      <c r="E551" s="8" t="s">
        <v>7</v>
      </c>
      <c r="F551" s="8" t="s">
        <v>49</v>
      </c>
      <c r="G551" s="40" t="s">
        <v>11</v>
      </c>
    </row>
    <row r="552" spans="2:7" ht="15" x14ac:dyDescent="0.2">
      <c r="B552" s="5"/>
      <c r="C552" s="5"/>
      <c r="D552" s="5"/>
      <c r="E552" s="5"/>
      <c r="F552" s="5"/>
      <c r="G552" s="41"/>
    </row>
    <row r="553" spans="2:7" x14ac:dyDescent="0.2">
      <c r="B553" s="1">
        <f>IF(B552="",1,B552+1)</f>
        <v>1</v>
      </c>
      <c r="C553" s="1">
        <v>78</v>
      </c>
      <c r="D553" t="str">
        <f>IF($C553="","",IF(ISERROR(VLOOKUP(C553,Athletes,2,FALSE)),"Unknown Athlete",PROPER(VLOOKUP(C553,Athletes,2,FALSE))))</f>
        <v>Tristan Babb</v>
      </c>
      <c r="E553" t="str">
        <f>IF($C553="","",IF(VLOOKUP(C553,Athletes,3,FALSE)="","",VLOOKUP(C553,Athletes,3,FALSE)))</f>
        <v>N&amp;P</v>
      </c>
      <c r="F553" t="str">
        <f ca="1">IF($C553="","",IF(ISERROR(VLOOKUP(C553,Athletes,7,FALSE)),"",VLOOKUP(C553,Athletes,7,FALSE)))</f>
        <v>U17M</v>
      </c>
      <c r="G553" s="75" t="s">
        <v>543</v>
      </c>
    </row>
    <row r="554" spans="2:7" x14ac:dyDescent="0.2">
      <c r="G554"/>
    </row>
    <row r="555" spans="2:7" x14ac:dyDescent="0.2">
      <c r="G555"/>
    </row>
    <row r="556" spans="2:7" x14ac:dyDescent="0.2">
      <c r="G556"/>
    </row>
    <row r="557" spans="2:7" ht="18" x14ac:dyDescent="0.25">
      <c r="B557" s="7" t="s">
        <v>10</v>
      </c>
      <c r="C557" s="7" t="s">
        <v>544</v>
      </c>
      <c r="E557" s="7"/>
      <c r="G557" s="38"/>
    </row>
    <row r="558" spans="2:7" ht="15.75" customHeight="1" x14ac:dyDescent="0.25">
      <c r="B558" s="7"/>
      <c r="D558" s="7"/>
      <c r="E558" s="3"/>
    </row>
    <row r="559" spans="2:7" ht="15.75" thickBot="1" x14ac:dyDescent="0.25">
      <c r="B559" s="8" t="s">
        <v>9</v>
      </c>
      <c r="C559" s="8" t="s">
        <v>62</v>
      </c>
      <c r="D559" s="8" t="s">
        <v>6</v>
      </c>
      <c r="E559" s="8" t="s">
        <v>7</v>
      </c>
      <c r="F559" s="8" t="s">
        <v>49</v>
      </c>
      <c r="G559" s="40" t="s">
        <v>11</v>
      </c>
    </row>
    <row r="560" spans="2:7" ht="15" x14ac:dyDescent="0.2">
      <c r="B560" s="5"/>
      <c r="C560" s="5"/>
      <c r="D560" s="5"/>
      <c r="E560" s="5"/>
      <c r="F560" s="5"/>
      <c r="G560" s="41"/>
    </row>
    <row r="561" spans="2:7" x14ac:dyDescent="0.2">
      <c r="B561" s="1">
        <f t="shared" ref="B561:B570" si="64">IF(B560="",1,B560+1)</f>
        <v>1</v>
      </c>
      <c r="C561" s="1">
        <v>190</v>
      </c>
      <c r="D561" t="str">
        <f t="shared" ref="D561:D570" si="65">IF($C561="","",IF(ISERROR(VLOOKUP(C561,Athletes,2,FALSE)),"Unknown Athlete",PROPER(VLOOKUP(C561,Athletes,2,FALSE))))</f>
        <v>Callum Jones</v>
      </c>
      <c r="E561" t="str">
        <f t="shared" ref="E561:E570" si="66">IF($C561="","",IF(VLOOKUP(C561,Athletes,3,FALSE)="","",VLOOKUP(C561,Athletes,3,FALSE)))</f>
        <v>CAC</v>
      </c>
      <c r="F561" t="str">
        <f t="shared" ref="F561:F570" ca="1" si="67">IF($C561="","",IF(ISERROR(VLOOKUP(C561,Athletes,7,FALSE)),"",VLOOKUP(C561,Athletes,7,FALSE)))</f>
        <v>SM</v>
      </c>
      <c r="G561" s="75" t="s">
        <v>545</v>
      </c>
    </row>
    <row r="562" spans="2:7" x14ac:dyDescent="0.2">
      <c r="B562" s="1">
        <f t="shared" si="64"/>
        <v>2</v>
      </c>
      <c r="C562" s="1">
        <v>28</v>
      </c>
      <c r="D562" t="str">
        <f t="shared" si="65"/>
        <v>Blake Williams</v>
      </c>
      <c r="E562" t="str">
        <f t="shared" si="66"/>
        <v>N&amp;P</v>
      </c>
      <c r="F562" t="str">
        <f t="shared" ca="1" si="67"/>
        <v>U20M</v>
      </c>
      <c r="G562" s="75" t="s">
        <v>546</v>
      </c>
    </row>
    <row r="563" spans="2:7" x14ac:dyDescent="0.2">
      <c r="B563" s="1">
        <f t="shared" si="64"/>
        <v>3</v>
      </c>
      <c r="C563" s="1">
        <v>18</v>
      </c>
      <c r="D563" t="str">
        <f t="shared" si="65"/>
        <v>Kenny Gibson</v>
      </c>
      <c r="E563" t="str">
        <f t="shared" si="66"/>
        <v>CAC</v>
      </c>
      <c r="F563" t="str">
        <f t="shared" ca="1" si="67"/>
        <v>U20M</v>
      </c>
      <c r="G563" s="75" t="s">
        <v>547</v>
      </c>
    </row>
    <row r="564" spans="2:7" x14ac:dyDescent="0.2">
      <c r="B564" s="1">
        <f t="shared" si="64"/>
        <v>4</v>
      </c>
      <c r="C564" s="1">
        <v>54</v>
      </c>
      <c r="D564" t="str">
        <f t="shared" si="65"/>
        <v>William Pearce</v>
      </c>
      <c r="E564" t="str">
        <f t="shared" si="66"/>
        <v>N&amp;P</v>
      </c>
      <c r="F564" t="str">
        <f t="shared" ca="1" si="67"/>
        <v>U17M</v>
      </c>
      <c r="G564" s="75" t="s">
        <v>548</v>
      </c>
    </row>
    <row r="565" spans="2:7" x14ac:dyDescent="0.2">
      <c r="B565" s="1">
        <f t="shared" si="64"/>
        <v>5</v>
      </c>
      <c r="C565" s="1">
        <v>45</v>
      </c>
      <c r="D565" t="str">
        <f t="shared" si="65"/>
        <v>Josh Peters</v>
      </c>
      <c r="E565" t="str">
        <f t="shared" si="66"/>
        <v>CAC</v>
      </c>
      <c r="F565" t="str">
        <f t="shared" ca="1" si="67"/>
        <v>U15B</v>
      </c>
      <c r="G565" s="75" t="s">
        <v>549</v>
      </c>
    </row>
    <row r="566" spans="2:7" x14ac:dyDescent="0.2">
      <c r="B566" s="1">
        <f t="shared" si="64"/>
        <v>6</v>
      </c>
      <c r="C566" s="1">
        <v>137</v>
      </c>
      <c r="D566" t="str">
        <f t="shared" si="65"/>
        <v>Sam Anderson</v>
      </c>
      <c r="E566" t="str">
        <f t="shared" si="66"/>
        <v>CAC</v>
      </c>
      <c r="F566" t="str">
        <f t="shared" ca="1" si="67"/>
        <v>U17M</v>
      </c>
      <c r="G566" s="75" t="s">
        <v>550</v>
      </c>
    </row>
    <row r="567" spans="2:7" x14ac:dyDescent="0.2">
      <c r="B567" s="1">
        <f t="shared" si="64"/>
        <v>7</v>
      </c>
      <c r="C567" s="1">
        <v>71</v>
      </c>
      <c r="D567" t="str">
        <f t="shared" si="65"/>
        <v>Oliver Richies</v>
      </c>
      <c r="E567" t="str">
        <f t="shared" si="66"/>
        <v>N&amp;P</v>
      </c>
      <c r="F567" t="str">
        <f t="shared" ca="1" si="67"/>
        <v>U17M</v>
      </c>
      <c r="G567" s="75" t="s">
        <v>551</v>
      </c>
    </row>
    <row r="568" spans="2:7" x14ac:dyDescent="0.2">
      <c r="B568" s="1">
        <f t="shared" si="64"/>
        <v>8</v>
      </c>
      <c r="C568" s="1">
        <v>135</v>
      </c>
      <c r="D568" t="str">
        <f t="shared" si="65"/>
        <v>Dan Garland</v>
      </c>
      <c r="E568" t="str">
        <f t="shared" si="66"/>
        <v>N&amp;P</v>
      </c>
      <c r="F568" t="str">
        <f t="shared" ca="1" si="67"/>
        <v>U15B</v>
      </c>
      <c r="G568" s="75" t="s">
        <v>552</v>
      </c>
    </row>
    <row r="569" spans="2:7" x14ac:dyDescent="0.2">
      <c r="B569" s="1">
        <f t="shared" si="64"/>
        <v>9</v>
      </c>
      <c r="C569" s="1">
        <v>72</v>
      </c>
      <c r="D569" t="str">
        <f t="shared" si="65"/>
        <v>Lucus Richies</v>
      </c>
      <c r="E569" t="str">
        <f t="shared" si="66"/>
        <v>N&amp;P</v>
      </c>
      <c r="F569" t="str">
        <f t="shared" ca="1" si="67"/>
        <v>U15B</v>
      </c>
      <c r="G569" s="75" t="s">
        <v>553</v>
      </c>
    </row>
    <row r="570" spans="2:7" x14ac:dyDescent="0.2">
      <c r="B570" s="1">
        <f t="shared" si="64"/>
        <v>10</v>
      </c>
      <c r="C570" s="1">
        <v>10</v>
      </c>
      <c r="D570" t="str">
        <f t="shared" si="65"/>
        <v xml:space="preserve">Mike Ellis </v>
      </c>
      <c r="E570" t="str">
        <f t="shared" si="66"/>
        <v>N&amp;P</v>
      </c>
      <c r="F570" t="str">
        <f t="shared" si="67"/>
        <v>V40 Men</v>
      </c>
      <c r="G570" s="75" t="s">
        <v>554</v>
      </c>
    </row>
    <row r="571" spans="2:7" x14ac:dyDescent="0.2">
      <c r="G571"/>
    </row>
    <row r="572" spans="2:7" x14ac:dyDescent="0.2">
      <c r="G572"/>
    </row>
    <row r="573" spans="2:7" x14ac:dyDescent="0.2">
      <c r="G573"/>
    </row>
    <row r="574" spans="2:7" ht="18" x14ac:dyDescent="0.25">
      <c r="B574" s="7" t="s">
        <v>10</v>
      </c>
      <c r="C574" s="7" t="s">
        <v>557</v>
      </c>
      <c r="E574" s="7"/>
      <c r="G574" s="38"/>
    </row>
    <row r="575" spans="2:7" ht="15.75" customHeight="1" x14ac:dyDescent="0.25">
      <c r="B575" s="7"/>
      <c r="D575" s="7"/>
      <c r="E575" s="3"/>
    </row>
    <row r="576" spans="2:7" ht="15.75" thickBot="1" x14ac:dyDescent="0.25">
      <c r="B576" s="8" t="s">
        <v>9</v>
      </c>
      <c r="C576" s="8" t="s">
        <v>62</v>
      </c>
      <c r="D576" s="8" t="s">
        <v>6</v>
      </c>
      <c r="E576" s="8" t="s">
        <v>7</v>
      </c>
      <c r="F576" s="8" t="s">
        <v>49</v>
      </c>
      <c r="G576" s="40" t="s">
        <v>11</v>
      </c>
    </row>
    <row r="577" spans="2:7" ht="15" x14ac:dyDescent="0.2">
      <c r="B577" s="5"/>
      <c r="C577" s="5"/>
      <c r="D577" s="5"/>
      <c r="E577" s="5"/>
      <c r="F577" s="5"/>
      <c r="G577" s="41"/>
    </row>
    <row r="578" spans="2:7" x14ac:dyDescent="0.2">
      <c r="B578" s="1">
        <f t="shared" ref="B578:B587" si="68">IF(B577="",1,B577+1)</f>
        <v>1</v>
      </c>
      <c r="C578" s="1">
        <v>121</v>
      </c>
      <c r="D578" t="str">
        <f t="shared" ref="D578:D587" si="69">IF($C578="","",IF(ISERROR(VLOOKUP(C578,Athletes,2,FALSE)),"Unknown Athlete",PROPER(VLOOKUP(C578,Athletes,2,FALSE))))</f>
        <v>Oliver Williams</v>
      </c>
      <c r="E578" t="str">
        <f t="shared" ref="E578:E587" si="70">IF($C578="","",IF(VLOOKUP(C578,Athletes,3,FALSE)="","",VLOOKUP(C578,Athletes,3,FALSE)))</f>
        <v>CAC</v>
      </c>
      <c r="F578" t="str">
        <f t="shared" ref="F578:F587" ca="1" si="71">IF($C578="","",IF(ISERROR(VLOOKUP(C578,Athletes,7,FALSE)),"",VLOOKUP(C578,Athletes,7,FALSE)))</f>
        <v>U13B</v>
      </c>
      <c r="G578" s="75" t="s">
        <v>558</v>
      </c>
    </row>
    <row r="579" spans="2:7" x14ac:dyDescent="0.2">
      <c r="B579" s="1">
        <f t="shared" si="68"/>
        <v>2</v>
      </c>
      <c r="C579" s="1">
        <v>113</v>
      </c>
      <c r="D579" t="str">
        <f t="shared" si="69"/>
        <v>Lucas Sweeney</v>
      </c>
      <c r="E579" t="str">
        <f t="shared" si="70"/>
        <v>COPAC</v>
      </c>
      <c r="F579" t="str">
        <f t="shared" si="71"/>
        <v>U13B</v>
      </c>
      <c r="G579" s="75" t="s">
        <v>559</v>
      </c>
    </row>
    <row r="580" spans="2:7" x14ac:dyDescent="0.2">
      <c r="B580" s="1">
        <f t="shared" si="68"/>
        <v>3</v>
      </c>
      <c r="C580" s="1">
        <v>123</v>
      </c>
      <c r="D580" t="str">
        <f t="shared" si="69"/>
        <v>Elliot Smith</v>
      </c>
      <c r="E580" t="str">
        <f t="shared" si="70"/>
        <v>CAC</v>
      </c>
      <c r="F580" t="str">
        <f t="shared" ca="1" si="71"/>
        <v>U13B</v>
      </c>
      <c r="G580" s="75" t="s">
        <v>560</v>
      </c>
    </row>
    <row r="581" spans="2:7" x14ac:dyDescent="0.2">
      <c r="B581" s="1">
        <f t="shared" si="68"/>
        <v>4</v>
      </c>
      <c r="C581" s="1">
        <v>50</v>
      </c>
      <c r="D581" t="str">
        <f t="shared" si="69"/>
        <v>Bertie Payton</v>
      </c>
      <c r="E581" t="str">
        <f t="shared" si="70"/>
        <v>N&amp;P</v>
      </c>
      <c r="F581" t="str">
        <f t="shared" si="71"/>
        <v>U13B</v>
      </c>
      <c r="G581" s="75" t="s">
        <v>561</v>
      </c>
    </row>
    <row r="582" spans="2:7" x14ac:dyDescent="0.2">
      <c r="B582" s="1">
        <f t="shared" si="68"/>
        <v>5</v>
      </c>
      <c r="C582" s="1">
        <v>142</v>
      </c>
      <c r="D582" t="str">
        <f t="shared" si="69"/>
        <v>Archie Jeffers</v>
      </c>
      <c r="E582" t="str">
        <f t="shared" si="70"/>
        <v>CAC</v>
      </c>
      <c r="F582" t="str">
        <f t="shared" si="71"/>
        <v>U13B</v>
      </c>
      <c r="G582" s="75" t="s">
        <v>455</v>
      </c>
    </row>
    <row r="583" spans="2:7" x14ac:dyDescent="0.2">
      <c r="B583" s="1">
        <f t="shared" si="68"/>
        <v>6</v>
      </c>
      <c r="C583" s="1">
        <v>3</v>
      </c>
      <c r="D583" t="str">
        <f t="shared" si="69"/>
        <v>Aria Griffiths</v>
      </c>
      <c r="E583" t="str">
        <f t="shared" si="70"/>
        <v>CAC</v>
      </c>
      <c r="F583" t="str">
        <f t="shared" ca="1" si="71"/>
        <v>U13G</v>
      </c>
      <c r="G583" s="75" t="s">
        <v>562</v>
      </c>
    </row>
    <row r="584" spans="2:7" x14ac:dyDescent="0.2">
      <c r="B584" s="1">
        <f t="shared" si="68"/>
        <v>7</v>
      </c>
      <c r="C584" s="1">
        <v>61</v>
      </c>
      <c r="D584" t="str">
        <f t="shared" si="69"/>
        <v>Senara Beever</v>
      </c>
      <c r="E584" t="str">
        <f t="shared" si="70"/>
        <v>CAA</v>
      </c>
      <c r="F584" t="str">
        <f t="shared" ca="1" si="71"/>
        <v>U13G</v>
      </c>
      <c r="G584" s="75" t="s">
        <v>563</v>
      </c>
    </row>
    <row r="585" spans="2:7" x14ac:dyDescent="0.2">
      <c r="B585" s="1">
        <f t="shared" si="68"/>
        <v>8</v>
      </c>
      <c r="C585" s="1">
        <v>41</v>
      </c>
      <c r="D585" t="str">
        <f t="shared" si="69"/>
        <v>Lexie Taylor</v>
      </c>
      <c r="E585" t="str">
        <f t="shared" si="70"/>
        <v>CAC</v>
      </c>
      <c r="F585" t="str">
        <f t="shared" si="71"/>
        <v>U13G</v>
      </c>
      <c r="G585" s="75" t="s">
        <v>564</v>
      </c>
    </row>
    <row r="586" spans="2:7" x14ac:dyDescent="0.2">
      <c r="B586" s="1">
        <f t="shared" si="68"/>
        <v>9</v>
      </c>
      <c r="C586" s="1">
        <v>64</v>
      </c>
      <c r="D586" t="str">
        <f t="shared" si="69"/>
        <v>Tilly Day</v>
      </c>
      <c r="E586" t="str">
        <f t="shared" si="70"/>
        <v>COPAC</v>
      </c>
      <c r="F586" t="str">
        <f t="shared" si="71"/>
        <v>U13G</v>
      </c>
      <c r="G586" s="75" t="s">
        <v>565</v>
      </c>
    </row>
    <row r="587" spans="2:7" x14ac:dyDescent="0.2">
      <c r="B587" s="1">
        <f t="shared" si="68"/>
        <v>10</v>
      </c>
      <c r="C587" s="1">
        <v>44</v>
      </c>
      <c r="D587" t="str">
        <f t="shared" si="69"/>
        <v>Isobel Tiley</v>
      </c>
      <c r="E587" t="str">
        <f t="shared" si="70"/>
        <v>CAC</v>
      </c>
      <c r="F587" t="str">
        <f t="shared" ca="1" si="71"/>
        <v>U13G</v>
      </c>
      <c r="G587" s="75" t="s">
        <v>566</v>
      </c>
    </row>
    <row r="588" spans="2:7" x14ac:dyDescent="0.2">
      <c r="G588"/>
    </row>
    <row r="589" spans="2:7" x14ac:dyDescent="0.2">
      <c r="G589"/>
    </row>
    <row r="590" spans="2:7" x14ac:dyDescent="0.2">
      <c r="G590"/>
    </row>
    <row r="591" spans="2:7" ht="18" x14ac:dyDescent="0.25">
      <c r="B591" s="7" t="s">
        <v>10</v>
      </c>
      <c r="C591" s="7" t="s">
        <v>567</v>
      </c>
      <c r="E591" s="7"/>
      <c r="G591" s="38"/>
    </row>
    <row r="592" spans="2:7" ht="15.75" customHeight="1" x14ac:dyDescent="0.25">
      <c r="B592" s="7"/>
      <c r="D592" s="7"/>
      <c r="E592" s="3"/>
    </row>
    <row r="593" spans="2:7" ht="15.75" thickBot="1" x14ac:dyDescent="0.25">
      <c r="B593" s="8" t="s">
        <v>9</v>
      </c>
      <c r="C593" s="8" t="s">
        <v>62</v>
      </c>
      <c r="D593" s="8" t="s">
        <v>6</v>
      </c>
      <c r="E593" s="8" t="s">
        <v>7</v>
      </c>
      <c r="F593" s="8" t="s">
        <v>49</v>
      </c>
      <c r="G593" s="40" t="s">
        <v>11</v>
      </c>
    </row>
    <row r="594" spans="2:7" ht="15" x14ac:dyDescent="0.2">
      <c r="B594" s="5"/>
      <c r="C594" s="5"/>
      <c r="D594" s="5"/>
      <c r="E594" s="5"/>
      <c r="F594" s="5"/>
      <c r="G594" s="41"/>
    </row>
    <row r="595" spans="2:7" x14ac:dyDescent="0.2">
      <c r="B595" s="1">
        <f t="shared" ref="B595:B604" si="72">IF(B594="",1,B594+1)</f>
        <v>1</v>
      </c>
      <c r="C595" s="1">
        <v>22</v>
      </c>
      <c r="D595" t="str">
        <f t="shared" ref="D595:D604" si="73">IF($C595="","",IF(ISERROR(VLOOKUP(C595,Athletes,2,FALSE)),"Unknown Athlete",PROPER(VLOOKUP(C595,Athletes,2,FALSE))))</f>
        <v>Ava Sutton</v>
      </c>
      <c r="E595" t="str">
        <f t="shared" ref="E595:E604" si="74">IF($C595="","",IF(VLOOKUP(C595,Athletes,3,FALSE)="","",VLOOKUP(C595,Athletes,3,FALSE)))</f>
        <v>CAC</v>
      </c>
      <c r="F595" t="str">
        <f t="shared" ref="F595:F604" ca="1" si="75">IF($C595="","",IF(ISERROR(VLOOKUP(C595,Athletes,7,FALSE)),"",VLOOKUP(C595,Athletes,7,FALSE)))</f>
        <v>U15G</v>
      </c>
      <c r="G595" s="75" t="s">
        <v>568</v>
      </c>
    </row>
    <row r="596" spans="2:7" x14ac:dyDescent="0.2">
      <c r="B596" s="1">
        <f t="shared" si="72"/>
        <v>2</v>
      </c>
      <c r="C596" s="1">
        <v>114</v>
      </c>
      <c r="D596" t="str">
        <f t="shared" si="73"/>
        <v>Holly Reid</v>
      </c>
      <c r="E596" t="str">
        <f t="shared" si="74"/>
        <v>N&amp;P</v>
      </c>
      <c r="F596" t="str">
        <f t="shared" ca="1" si="75"/>
        <v>U20W</v>
      </c>
      <c r="G596" s="75" t="s">
        <v>569</v>
      </c>
    </row>
    <row r="597" spans="2:7" x14ac:dyDescent="0.2">
      <c r="B597" s="1">
        <f t="shared" si="72"/>
        <v>3</v>
      </c>
      <c r="C597" s="1">
        <v>182</v>
      </c>
      <c r="D597" t="str">
        <f t="shared" si="73"/>
        <v>Florence Mackenzie</v>
      </c>
      <c r="E597" t="str">
        <f t="shared" si="74"/>
        <v>CAC</v>
      </c>
      <c r="F597" t="str">
        <f t="shared" ca="1" si="75"/>
        <v>U17W</v>
      </c>
      <c r="G597" s="75" t="s">
        <v>570</v>
      </c>
    </row>
    <row r="598" spans="2:7" x14ac:dyDescent="0.2">
      <c r="B598" s="1">
        <f t="shared" si="72"/>
        <v>4</v>
      </c>
      <c r="C598" s="1">
        <v>203</v>
      </c>
      <c r="D598" t="str">
        <f t="shared" si="73"/>
        <v>Jessica Brown</v>
      </c>
      <c r="E598" t="str">
        <f t="shared" si="74"/>
        <v>N&amp;P</v>
      </c>
      <c r="F598" t="str">
        <f t="shared" ca="1" si="75"/>
        <v>U17W</v>
      </c>
      <c r="G598" s="75" t="s">
        <v>571</v>
      </c>
    </row>
    <row r="599" spans="2:7" x14ac:dyDescent="0.2">
      <c r="B599" s="1">
        <f t="shared" si="72"/>
        <v>5</v>
      </c>
      <c r="C599" s="1">
        <v>9</v>
      </c>
      <c r="D599" t="str">
        <f t="shared" si="73"/>
        <v>Lila Russell</v>
      </c>
      <c r="E599" t="str">
        <f t="shared" si="74"/>
        <v>CAC</v>
      </c>
      <c r="F599" t="str">
        <f t="shared" ca="1" si="75"/>
        <v>U15G</v>
      </c>
      <c r="G599" s="75" t="s">
        <v>572</v>
      </c>
    </row>
    <row r="600" spans="2:7" x14ac:dyDescent="0.2">
      <c r="B600" s="1">
        <f t="shared" si="72"/>
        <v>6</v>
      </c>
      <c r="C600" s="1">
        <v>12</v>
      </c>
      <c r="D600" t="str">
        <f t="shared" si="73"/>
        <v>Naomi Hawkins</v>
      </c>
      <c r="E600" t="str">
        <f t="shared" si="74"/>
        <v>CAC</v>
      </c>
      <c r="F600" t="str">
        <f t="shared" ca="1" si="75"/>
        <v>U15G</v>
      </c>
      <c r="G600" s="75" t="s">
        <v>573</v>
      </c>
    </row>
    <row r="601" spans="2:7" x14ac:dyDescent="0.2">
      <c r="B601" s="1">
        <f t="shared" si="72"/>
        <v>7</v>
      </c>
      <c r="C601" s="1">
        <v>11</v>
      </c>
      <c r="D601" t="str">
        <f t="shared" si="73"/>
        <v>Erin Ellis</v>
      </c>
      <c r="E601" t="str">
        <f t="shared" si="74"/>
        <v>N&amp;P</v>
      </c>
      <c r="F601" t="str">
        <f t="shared" ca="1" si="75"/>
        <v>U17W</v>
      </c>
      <c r="G601" s="75" t="s">
        <v>574</v>
      </c>
    </row>
    <row r="602" spans="2:7" x14ac:dyDescent="0.2">
      <c r="B602" s="1">
        <f t="shared" si="72"/>
        <v>8</v>
      </c>
      <c r="C602" s="1">
        <v>118</v>
      </c>
      <c r="D602" t="str">
        <f t="shared" si="73"/>
        <v>Janie Holloway</v>
      </c>
      <c r="E602" t="str">
        <f t="shared" si="74"/>
        <v>CAC</v>
      </c>
      <c r="F602" t="str">
        <f t="shared" ca="1" si="75"/>
        <v>U17W</v>
      </c>
      <c r="G602" s="75" t="s">
        <v>575</v>
      </c>
    </row>
    <row r="603" spans="2:7" x14ac:dyDescent="0.2">
      <c r="B603" s="1">
        <f t="shared" si="72"/>
        <v>9</v>
      </c>
      <c r="C603" s="1">
        <v>36</v>
      </c>
      <c r="D603" t="str">
        <f t="shared" si="73"/>
        <v>Emma Mossop</v>
      </c>
      <c r="E603" t="str">
        <f t="shared" si="74"/>
        <v>CAC</v>
      </c>
      <c r="F603" t="str">
        <f t="shared" si="75"/>
        <v>V40 Women</v>
      </c>
      <c r="G603" s="75" t="s">
        <v>576</v>
      </c>
    </row>
    <row r="604" spans="2:7" x14ac:dyDescent="0.2">
      <c r="B604" s="1">
        <f t="shared" si="72"/>
        <v>10</v>
      </c>
      <c r="C604" s="1">
        <v>129</v>
      </c>
      <c r="D604" t="str">
        <f t="shared" si="73"/>
        <v>Rosie Selby</v>
      </c>
      <c r="E604" t="str">
        <f t="shared" si="74"/>
        <v>N&amp;P</v>
      </c>
      <c r="F604" t="str">
        <f t="shared" ca="1" si="75"/>
        <v>U15G</v>
      </c>
      <c r="G604" s="75" t="s">
        <v>577</v>
      </c>
    </row>
    <row r="605" spans="2:7" x14ac:dyDescent="0.2">
      <c r="G605"/>
    </row>
    <row r="606" spans="2:7" x14ac:dyDescent="0.2">
      <c r="G606"/>
    </row>
    <row r="607" spans="2:7" x14ac:dyDescent="0.2">
      <c r="G607"/>
    </row>
    <row r="608" spans="2:7" ht="18" x14ac:dyDescent="0.25">
      <c r="B608" s="7" t="s">
        <v>10</v>
      </c>
      <c r="C608" s="7" t="s">
        <v>578</v>
      </c>
      <c r="E608" s="7"/>
      <c r="G608" s="38" t="s">
        <v>600</v>
      </c>
    </row>
    <row r="609" spans="2:7" ht="15.75" customHeight="1" x14ac:dyDescent="0.25">
      <c r="B609" s="7"/>
      <c r="D609" s="7"/>
      <c r="E609" s="3"/>
    </row>
    <row r="610" spans="2:7" ht="15.75" thickBot="1" x14ac:dyDescent="0.25">
      <c r="B610" s="8" t="s">
        <v>9</v>
      </c>
      <c r="C610" s="8" t="s">
        <v>62</v>
      </c>
      <c r="D610" s="8" t="s">
        <v>6</v>
      </c>
      <c r="E610" s="8" t="s">
        <v>7</v>
      </c>
      <c r="F610" s="8" t="s">
        <v>49</v>
      </c>
      <c r="G610" s="40" t="s">
        <v>11</v>
      </c>
    </row>
    <row r="611" spans="2:7" ht="15" x14ac:dyDescent="0.2">
      <c r="B611" s="5"/>
      <c r="C611" s="5"/>
      <c r="D611" s="5"/>
      <c r="E611" s="5"/>
      <c r="F611" s="5"/>
      <c r="G611" s="41"/>
    </row>
    <row r="612" spans="2:7" x14ac:dyDescent="0.2">
      <c r="B612" s="1">
        <f>IF(B611="",1,B611+1)</f>
        <v>1</v>
      </c>
      <c r="C612" s="1">
        <v>100</v>
      </c>
      <c r="D612" t="str">
        <f>IF($C612="","",IF(ISERROR(VLOOKUP(C612,Athletes,2,FALSE)),"Unknown Athlete",PROPER(VLOOKUP(C612,Athletes,2,FALSE))))</f>
        <v>Olivia Matthews</v>
      </c>
      <c r="E612" t="str">
        <f>IF($C612="","",IF(VLOOKUP(C612,Athletes,3,FALSE)="","",VLOOKUP(C612,Athletes,3,FALSE)))</f>
        <v>N&amp;P</v>
      </c>
      <c r="F612" t="str">
        <f ca="1">IF($C612="","",IF(ISERROR(VLOOKUP(C612,Athletes,7,FALSE)),"",VLOOKUP(C612,Athletes,7,FALSE)))</f>
        <v>U15G</v>
      </c>
      <c r="G612" s="75" t="s">
        <v>495</v>
      </c>
    </row>
    <row r="613" spans="2:7" x14ac:dyDescent="0.2">
      <c r="B613" s="1">
        <f>IF(B612="",1,B612+1)</f>
        <v>2</v>
      </c>
      <c r="C613" s="1">
        <v>201</v>
      </c>
      <c r="D613" t="str">
        <f>IF($C613="","",IF(ISERROR(VLOOKUP(C613,Athletes,2,FALSE)),"Unknown Athlete",PROPER(VLOOKUP(C613,Athletes,2,FALSE))))</f>
        <v>Zienna Pattenden Daly</v>
      </c>
      <c r="E613" t="str">
        <f>IF($C613="","",IF(VLOOKUP(C613,Athletes,3,FALSE)="","",VLOOKUP(C613,Athletes,3,FALSE)))</f>
        <v>N&amp;P</v>
      </c>
      <c r="F613" t="str">
        <f ca="1">IF($C613="","",IF(ISERROR(VLOOKUP(C613,Athletes,7,FALSE)),"",VLOOKUP(C613,Athletes,7,FALSE)))</f>
        <v>U15G</v>
      </c>
      <c r="G613" s="75" t="s">
        <v>579</v>
      </c>
    </row>
    <row r="614" spans="2:7" x14ac:dyDescent="0.2">
      <c r="B614" s="1">
        <f>IF(B613="",1,B613+1)</f>
        <v>3</v>
      </c>
      <c r="C614" s="1">
        <v>184</v>
      </c>
      <c r="D614" t="str">
        <f>IF($C614="","",IF(ISERROR(VLOOKUP(C614,Athletes,2,FALSE)),"Unknown Athlete",PROPER(VLOOKUP(C614,Athletes,2,FALSE))))</f>
        <v>Matilda Mulready</v>
      </c>
      <c r="E614" t="str">
        <f>IF($C614="","",IF(VLOOKUP(C614,Athletes,3,FALSE)="","",VLOOKUP(C614,Athletes,3,FALSE)))</f>
        <v>Truro School</v>
      </c>
      <c r="F614" t="str">
        <f ca="1">IF($C614="","",IF(ISERROR(VLOOKUP(C614,Athletes,7,FALSE)),"",VLOOKUP(C614,Athletes,7,FALSE)))</f>
        <v>U15G</v>
      </c>
      <c r="G614" s="75" t="s">
        <v>505</v>
      </c>
    </row>
    <row r="615" spans="2:7" x14ac:dyDescent="0.2">
      <c r="B615" s="1">
        <f>IF(B614="",1,B614+1)</f>
        <v>4</v>
      </c>
      <c r="C615" s="1">
        <v>132</v>
      </c>
      <c r="D615" t="str">
        <f>IF($C615="","",IF(ISERROR(VLOOKUP(C615,Athletes,2,FALSE)),"Unknown Athlete",PROPER(VLOOKUP(C615,Athletes,2,FALSE))))</f>
        <v>Ayla Orgacki</v>
      </c>
      <c r="E615" t="str">
        <f>IF($C615="","",IF(VLOOKUP(C615,Athletes,3,FALSE)="","",VLOOKUP(C615,Athletes,3,FALSE)))</f>
        <v>COPAC</v>
      </c>
      <c r="F615" t="str">
        <f ca="1">IF($C615="","",IF(ISERROR(VLOOKUP(C615,Athletes,7,FALSE)),"",VLOOKUP(C615,Athletes,7,FALSE)))</f>
        <v>U15G</v>
      </c>
      <c r="G615" s="75" t="s">
        <v>510</v>
      </c>
    </row>
    <row r="616" spans="2:7" x14ac:dyDescent="0.2">
      <c r="G616"/>
    </row>
    <row r="617" spans="2:7" x14ac:dyDescent="0.2">
      <c r="G617"/>
    </row>
    <row r="618" spans="2:7" x14ac:dyDescent="0.2">
      <c r="G618"/>
    </row>
    <row r="619" spans="2:7" ht="18" x14ac:dyDescent="0.25">
      <c r="B619" s="7" t="s">
        <v>10</v>
      </c>
      <c r="C619" s="7" t="s">
        <v>580</v>
      </c>
      <c r="E619" s="7"/>
      <c r="G619" s="38" t="s">
        <v>600</v>
      </c>
    </row>
    <row r="620" spans="2:7" ht="15.75" customHeight="1" x14ac:dyDescent="0.25">
      <c r="B620" s="7"/>
      <c r="D620" s="7"/>
      <c r="E620" s="3"/>
    </row>
    <row r="621" spans="2:7" ht="15.75" thickBot="1" x14ac:dyDescent="0.25">
      <c r="B621" s="8" t="s">
        <v>9</v>
      </c>
      <c r="C621" s="8" t="s">
        <v>62</v>
      </c>
      <c r="D621" s="8" t="s">
        <v>6</v>
      </c>
      <c r="E621" s="8" t="s">
        <v>7</v>
      </c>
      <c r="F621" s="8" t="s">
        <v>49</v>
      </c>
      <c r="G621" s="40" t="s">
        <v>11</v>
      </c>
    </row>
    <row r="622" spans="2:7" ht="15" x14ac:dyDescent="0.2">
      <c r="B622" s="5"/>
      <c r="C622" s="5"/>
      <c r="D622" s="5"/>
      <c r="E622" s="5"/>
      <c r="F622" s="5"/>
      <c r="G622" s="41"/>
    </row>
    <row r="623" spans="2:7" x14ac:dyDescent="0.2">
      <c r="B623" s="1">
        <f>IF(B622="",1,B622+1)</f>
        <v>1</v>
      </c>
      <c r="C623" s="1">
        <v>58</v>
      </c>
      <c r="D623" t="str">
        <f>IF($C623="","",IF(ISERROR(VLOOKUP(C623,Athletes,2,FALSE)),"Unknown Athlete",PROPER(VLOOKUP(C623,Athletes,2,FALSE))))</f>
        <v>Lamara Hammoudeh</v>
      </c>
      <c r="E623" t="str">
        <f>IF($C623="","",IF(VLOOKUP(C623,Athletes,3,FALSE)="","",VLOOKUP(C623,Athletes,3,FALSE)))</f>
        <v>COPAC</v>
      </c>
      <c r="F623" t="str">
        <f ca="1">IF($C623="","",IF(ISERROR(VLOOKUP(C623,Athletes,7,FALSE)),"",VLOOKUP(C623,Athletes,7,FALSE)))</f>
        <v>U13G</v>
      </c>
      <c r="G623" s="75" t="s">
        <v>533</v>
      </c>
    </row>
    <row r="624" spans="2:7" x14ac:dyDescent="0.2">
      <c r="B624" s="1">
        <f>IF(B623="",1,B623+1)</f>
        <v>2</v>
      </c>
      <c r="C624" s="1">
        <v>136</v>
      </c>
      <c r="D624" t="str">
        <f>IF($C624="","",IF(ISERROR(VLOOKUP(C624,Athletes,2,FALSE)),"Unknown Athlete",PROPER(VLOOKUP(C624,Athletes,2,FALSE))))</f>
        <v>Paige Ratcliffe</v>
      </c>
      <c r="E624" t="str">
        <f>IF($C624="","",IF(VLOOKUP(C624,Athletes,3,FALSE)="","",VLOOKUP(C624,Athletes,3,FALSE)))</f>
        <v>N&amp;P</v>
      </c>
      <c r="F624" t="str">
        <f ca="1">IF($C624="","",IF(ISERROR(VLOOKUP(C624,Athletes,7,FALSE)),"",VLOOKUP(C624,Athletes,7,FALSE)))</f>
        <v>U13G</v>
      </c>
      <c r="G624" s="75" t="s">
        <v>581</v>
      </c>
    </row>
    <row r="625" spans="2:7" x14ac:dyDescent="0.2">
      <c r="B625" s="1">
        <f>IF(B624="",1,B624+1)</f>
        <v>3</v>
      </c>
      <c r="C625" s="1">
        <v>128</v>
      </c>
      <c r="D625" t="str">
        <f>IF($C625="","",IF(ISERROR(VLOOKUP(C625,Athletes,2,FALSE)),"Unknown Athlete",PROPER(VLOOKUP(C625,Athletes,2,FALSE))))</f>
        <v>Sadie Whitehouse</v>
      </c>
      <c r="E625" t="str">
        <f>IF($C625="","",IF(VLOOKUP(C625,Athletes,3,FALSE)="","",VLOOKUP(C625,Athletes,3,FALSE)))</f>
        <v>CAC</v>
      </c>
      <c r="F625" t="str">
        <f ca="1">IF($C625="","",IF(ISERROR(VLOOKUP(C625,Athletes,7,FALSE)),"",VLOOKUP(C625,Athletes,7,FALSE)))</f>
        <v>U13G</v>
      </c>
      <c r="G625" s="75" t="s">
        <v>534</v>
      </c>
    </row>
    <row r="626" spans="2:7" x14ac:dyDescent="0.2">
      <c r="B626" s="1">
        <f>IF(B625="",1,B625+1)</f>
        <v>4</v>
      </c>
      <c r="C626" s="1">
        <v>73</v>
      </c>
      <c r="D626" t="str">
        <f>IF($C626="","",IF(ISERROR(VLOOKUP(C626,Athletes,2,FALSE)),"Unknown Athlete",PROPER(VLOOKUP(C626,Athletes,2,FALSE))))</f>
        <v>Emily Harvey</v>
      </c>
      <c r="E626" t="str">
        <f>IF($C626="","",IF(VLOOKUP(C626,Athletes,3,FALSE)="","",VLOOKUP(C626,Athletes,3,FALSE)))</f>
        <v>CAC</v>
      </c>
      <c r="F626" t="str">
        <f ca="1">IF($C626="","",IF(ISERROR(VLOOKUP(C626,Athletes,7,FALSE)),"",VLOOKUP(C626,Athletes,7,FALSE)))</f>
        <v>U13G</v>
      </c>
      <c r="G626" s="75" t="s">
        <v>582</v>
      </c>
    </row>
    <row r="627" spans="2:7" x14ac:dyDescent="0.2">
      <c r="B627" s="1">
        <f>IF(B626="",1,B626+1)</f>
        <v>5</v>
      </c>
      <c r="C627" s="1">
        <v>38</v>
      </c>
      <c r="D627" t="str">
        <f>IF($C627="","",IF(ISERROR(VLOOKUP(C627,Athletes,2,FALSE)),"Unknown Athlete",PROPER(VLOOKUP(C627,Athletes,2,FALSE))))</f>
        <v>Bo Salmon</v>
      </c>
      <c r="E627" t="str">
        <f>IF($C627="","",IF(VLOOKUP(C627,Athletes,3,FALSE)="","",VLOOKUP(C627,Athletes,3,FALSE)))</f>
        <v>CAC</v>
      </c>
      <c r="F627" t="str">
        <f ca="1">IF($C627="","",IF(ISERROR(VLOOKUP(C627,Athletes,7,FALSE)),"",VLOOKUP(C627,Athletes,7,FALSE)))</f>
        <v>U13G</v>
      </c>
      <c r="G627" s="75" t="s">
        <v>536</v>
      </c>
    </row>
    <row r="628" spans="2:7" x14ac:dyDescent="0.2">
      <c r="G628"/>
    </row>
    <row r="629" spans="2:7" x14ac:dyDescent="0.2">
      <c r="G629"/>
    </row>
    <row r="630" spans="2:7" x14ac:dyDescent="0.2">
      <c r="G630"/>
    </row>
    <row r="631" spans="2:7" ht="18" x14ac:dyDescent="0.25">
      <c r="B631" s="7" t="s">
        <v>10</v>
      </c>
      <c r="C631" s="7" t="s">
        <v>5</v>
      </c>
      <c r="E631" s="7"/>
      <c r="G631" s="38"/>
    </row>
    <row r="632" spans="2:7" ht="15.75" customHeight="1" x14ac:dyDescent="0.25">
      <c r="B632" s="7"/>
      <c r="D632" s="7"/>
      <c r="E632" s="3"/>
    </row>
    <row r="633" spans="2:7" ht="15.75" thickBot="1" x14ac:dyDescent="0.25">
      <c r="B633" s="8" t="s">
        <v>9</v>
      </c>
      <c r="C633" s="8" t="s">
        <v>62</v>
      </c>
      <c r="D633" s="8" t="s">
        <v>6</v>
      </c>
      <c r="E633" s="8" t="s">
        <v>7</v>
      </c>
      <c r="F633" s="8" t="s">
        <v>49</v>
      </c>
      <c r="G633" s="40" t="s">
        <v>11</v>
      </c>
    </row>
    <row r="634" spans="2:7" ht="15" x14ac:dyDescent="0.2">
      <c r="B634" s="5"/>
      <c r="C634" s="5"/>
      <c r="D634" s="5"/>
      <c r="E634" s="5"/>
      <c r="F634" s="5"/>
      <c r="G634" s="41"/>
    </row>
    <row r="635" spans="2:7" x14ac:dyDescent="0.2">
      <c r="B635" s="1">
        <f>IF(B634="",1,B634+1)</f>
        <v>1</v>
      </c>
      <c r="C635" s="1"/>
      <c r="D635" t="str">
        <f t="shared" ref="D635:D666" si="76">IF($C635="","",IF(ISERROR(VLOOKUP(C635,Athletes,2,FALSE)),"Unknown Athlete",PROPER(VLOOKUP(C635,Athletes,2,FALSE))))</f>
        <v/>
      </c>
      <c r="E635" t="str">
        <f t="shared" ref="E635:E666" si="77">IF($C635="","",IF(VLOOKUP(C635,Athletes,3,FALSE)="","",VLOOKUP(C635,Athletes,3,FALSE)))</f>
        <v/>
      </c>
      <c r="F635" t="str">
        <f t="shared" ref="F635:F666" si="78">IF($C635="","",IF(ISERROR(VLOOKUP(C635,Athletes,7,FALSE)),"",VLOOKUP(C635,Athletes,7,FALSE)))</f>
        <v/>
      </c>
      <c r="G635" s="42"/>
    </row>
    <row r="636" spans="2:7" x14ac:dyDescent="0.2">
      <c r="B636" s="1">
        <f t="shared" ref="B636:B684" si="79">IF(B635="",1,B635+1)</f>
        <v>2</v>
      </c>
      <c r="C636" s="1"/>
      <c r="D636" t="str">
        <f t="shared" si="76"/>
        <v/>
      </c>
      <c r="E636" t="str">
        <f t="shared" si="77"/>
        <v/>
      </c>
      <c r="F636" t="str">
        <f t="shared" si="78"/>
        <v/>
      </c>
      <c r="G636" s="42"/>
    </row>
    <row r="637" spans="2:7" x14ac:dyDescent="0.2">
      <c r="B637" s="1">
        <f t="shared" si="79"/>
        <v>3</v>
      </c>
      <c r="C637" s="1"/>
      <c r="D637" t="str">
        <f t="shared" si="76"/>
        <v/>
      </c>
      <c r="E637" t="str">
        <f t="shared" si="77"/>
        <v/>
      </c>
      <c r="F637" t="str">
        <f t="shared" si="78"/>
        <v/>
      </c>
      <c r="G637" s="42"/>
    </row>
    <row r="638" spans="2:7" x14ac:dyDescent="0.2">
      <c r="B638" s="1">
        <f t="shared" si="79"/>
        <v>4</v>
      </c>
      <c r="C638" s="1"/>
      <c r="D638" t="str">
        <f t="shared" si="76"/>
        <v/>
      </c>
      <c r="E638" t="str">
        <f t="shared" si="77"/>
        <v/>
      </c>
      <c r="F638" t="str">
        <f t="shared" si="78"/>
        <v/>
      </c>
      <c r="G638" s="42"/>
    </row>
    <row r="639" spans="2:7" x14ac:dyDescent="0.2">
      <c r="B639" s="1">
        <f t="shared" si="79"/>
        <v>5</v>
      </c>
      <c r="C639" s="1"/>
      <c r="D639" t="str">
        <f t="shared" si="76"/>
        <v/>
      </c>
      <c r="E639" t="str">
        <f t="shared" si="77"/>
        <v/>
      </c>
      <c r="F639" t="str">
        <f t="shared" si="78"/>
        <v/>
      </c>
      <c r="G639" s="42"/>
    </row>
    <row r="640" spans="2:7" x14ac:dyDescent="0.2">
      <c r="B640" s="1">
        <f t="shared" si="79"/>
        <v>6</v>
      </c>
      <c r="C640" s="1"/>
      <c r="D640" t="str">
        <f t="shared" si="76"/>
        <v/>
      </c>
      <c r="E640" t="str">
        <f t="shared" si="77"/>
        <v/>
      </c>
      <c r="F640" t="str">
        <f t="shared" si="78"/>
        <v/>
      </c>
      <c r="G640" s="42"/>
    </row>
    <row r="641" spans="2:7" x14ac:dyDescent="0.2">
      <c r="B641" s="1">
        <f t="shared" si="79"/>
        <v>7</v>
      </c>
      <c r="C641" s="1"/>
      <c r="D641" t="str">
        <f t="shared" si="76"/>
        <v/>
      </c>
      <c r="E641" t="str">
        <f t="shared" si="77"/>
        <v/>
      </c>
      <c r="F641" t="str">
        <f t="shared" si="78"/>
        <v/>
      </c>
      <c r="G641" s="42"/>
    </row>
    <row r="642" spans="2:7" x14ac:dyDescent="0.2">
      <c r="B642" s="1">
        <f t="shared" si="79"/>
        <v>8</v>
      </c>
      <c r="C642" s="1"/>
      <c r="D642" t="str">
        <f t="shared" si="76"/>
        <v/>
      </c>
      <c r="E642" t="str">
        <f t="shared" si="77"/>
        <v/>
      </c>
      <c r="F642" t="str">
        <f t="shared" si="78"/>
        <v/>
      </c>
      <c r="G642" s="42"/>
    </row>
    <row r="643" spans="2:7" x14ac:dyDescent="0.2">
      <c r="B643" s="1">
        <f t="shared" si="79"/>
        <v>9</v>
      </c>
      <c r="C643" s="1"/>
      <c r="D643" t="str">
        <f t="shared" si="76"/>
        <v/>
      </c>
      <c r="E643" t="str">
        <f t="shared" si="77"/>
        <v/>
      </c>
      <c r="F643" t="str">
        <f t="shared" si="78"/>
        <v/>
      </c>
      <c r="G643" s="42"/>
    </row>
    <row r="644" spans="2:7" x14ac:dyDescent="0.2">
      <c r="B644" s="1">
        <f t="shared" si="79"/>
        <v>10</v>
      </c>
      <c r="C644" s="1"/>
      <c r="D644" t="str">
        <f t="shared" si="76"/>
        <v/>
      </c>
      <c r="E644" t="str">
        <f t="shared" si="77"/>
        <v/>
      </c>
      <c r="F644" t="str">
        <f t="shared" si="78"/>
        <v/>
      </c>
      <c r="G644" s="42"/>
    </row>
    <row r="645" spans="2:7" x14ac:dyDescent="0.2">
      <c r="B645" s="1">
        <f t="shared" si="79"/>
        <v>11</v>
      </c>
      <c r="C645" s="1"/>
      <c r="D645" t="str">
        <f t="shared" si="76"/>
        <v/>
      </c>
      <c r="E645" t="str">
        <f t="shared" si="77"/>
        <v/>
      </c>
      <c r="F645" t="str">
        <f t="shared" si="78"/>
        <v/>
      </c>
      <c r="G645" s="42"/>
    </row>
    <row r="646" spans="2:7" x14ac:dyDescent="0.2">
      <c r="B646" s="1">
        <f t="shared" si="79"/>
        <v>12</v>
      </c>
      <c r="C646" s="1"/>
      <c r="D646" t="str">
        <f t="shared" si="76"/>
        <v/>
      </c>
      <c r="E646" t="str">
        <f t="shared" si="77"/>
        <v/>
      </c>
      <c r="F646" t="str">
        <f t="shared" si="78"/>
        <v/>
      </c>
      <c r="G646" s="42"/>
    </row>
    <row r="647" spans="2:7" x14ac:dyDescent="0.2">
      <c r="B647" s="1">
        <f t="shared" si="79"/>
        <v>13</v>
      </c>
      <c r="C647" s="1"/>
      <c r="D647" t="str">
        <f t="shared" si="76"/>
        <v/>
      </c>
      <c r="E647" t="str">
        <f t="shared" si="77"/>
        <v/>
      </c>
      <c r="F647" t="str">
        <f t="shared" si="78"/>
        <v/>
      </c>
      <c r="G647" s="42"/>
    </row>
    <row r="648" spans="2:7" x14ac:dyDescent="0.2">
      <c r="B648" s="1">
        <f t="shared" si="79"/>
        <v>14</v>
      </c>
      <c r="C648" s="1"/>
      <c r="D648" t="str">
        <f t="shared" si="76"/>
        <v/>
      </c>
      <c r="E648" t="str">
        <f t="shared" si="77"/>
        <v/>
      </c>
      <c r="F648" t="str">
        <f t="shared" si="78"/>
        <v/>
      </c>
      <c r="G648" s="42"/>
    </row>
    <row r="649" spans="2:7" x14ac:dyDescent="0.2">
      <c r="B649" s="1">
        <f t="shared" si="79"/>
        <v>15</v>
      </c>
      <c r="C649" s="1"/>
      <c r="D649" t="str">
        <f t="shared" si="76"/>
        <v/>
      </c>
      <c r="E649" t="str">
        <f t="shared" si="77"/>
        <v/>
      </c>
      <c r="F649" t="str">
        <f t="shared" si="78"/>
        <v/>
      </c>
      <c r="G649" s="42"/>
    </row>
    <row r="650" spans="2:7" x14ac:dyDescent="0.2">
      <c r="B650" s="1">
        <f t="shared" si="79"/>
        <v>16</v>
      </c>
      <c r="C650" s="1"/>
      <c r="D650" t="str">
        <f t="shared" si="76"/>
        <v/>
      </c>
      <c r="E650" t="str">
        <f t="shared" si="77"/>
        <v/>
      </c>
      <c r="F650" t="str">
        <f t="shared" si="78"/>
        <v/>
      </c>
      <c r="G650" s="42"/>
    </row>
    <row r="651" spans="2:7" x14ac:dyDescent="0.2">
      <c r="B651" s="1">
        <f t="shared" si="79"/>
        <v>17</v>
      </c>
      <c r="C651" s="1"/>
      <c r="D651" t="str">
        <f t="shared" si="76"/>
        <v/>
      </c>
      <c r="E651" t="str">
        <f t="shared" si="77"/>
        <v/>
      </c>
      <c r="F651" t="str">
        <f t="shared" si="78"/>
        <v/>
      </c>
      <c r="G651" s="42"/>
    </row>
    <row r="652" spans="2:7" x14ac:dyDescent="0.2">
      <c r="B652" s="1">
        <f t="shared" si="79"/>
        <v>18</v>
      </c>
      <c r="C652" s="1"/>
      <c r="D652" t="str">
        <f t="shared" si="76"/>
        <v/>
      </c>
      <c r="E652" t="str">
        <f t="shared" si="77"/>
        <v/>
      </c>
      <c r="F652" t="str">
        <f t="shared" si="78"/>
        <v/>
      </c>
      <c r="G652" s="42"/>
    </row>
    <row r="653" spans="2:7" x14ac:dyDescent="0.2">
      <c r="B653" s="1">
        <f t="shared" si="79"/>
        <v>19</v>
      </c>
      <c r="C653" s="1"/>
      <c r="D653" t="str">
        <f t="shared" si="76"/>
        <v/>
      </c>
      <c r="E653" t="str">
        <f t="shared" si="77"/>
        <v/>
      </c>
      <c r="F653" t="str">
        <f t="shared" si="78"/>
        <v/>
      </c>
      <c r="G653" s="42"/>
    </row>
    <row r="654" spans="2:7" x14ac:dyDescent="0.2">
      <c r="B654" s="1">
        <f t="shared" si="79"/>
        <v>20</v>
      </c>
      <c r="C654" s="1"/>
      <c r="D654" t="str">
        <f t="shared" si="76"/>
        <v/>
      </c>
      <c r="E654" t="str">
        <f t="shared" si="77"/>
        <v/>
      </c>
      <c r="F654" t="str">
        <f t="shared" si="78"/>
        <v/>
      </c>
      <c r="G654" s="42"/>
    </row>
    <row r="655" spans="2:7" x14ac:dyDescent="0.2">
      <c r="B655" s="1">
        <f t="shared" si="79"/>
        <v>21</v>
      </c>
      <c r="C655" s="1"/>
      <c r="D655" t="str">
        <f t="shared" si="76"/>
        <v/>
      </c>
      <c r="E655" t="str">
        <f t="shared" si="77"/>
        <v/>
      </c>
      <c r="F655" t="str">
        <f t="shared" si="78"/>
        <v/>
      </c>
      <c r="G655" s="42"/>
    </row>
    <row r="656" spans="2:7" x14ac:dyDescent="0.2">
      <c r="B656" s="1">
        <f t="shared" si="79"/>
        <v>22</v>
      </c>
      <c r="C656" s="1"/>
      <c r="D656" t="str">
        <f t="shared" si="76"/>
        <v/>
      </c>
      <c r="E656" t="str">
        <f t="shared" si="77"/>
        <v/>
      </c>
      <c r="F656" t="str">
        <f t="shared" si="78"/>
        <v/>
      </c>
      <c r="G656" s="42"/>
    </row>
    <row r="657" spans="2:7" x14ac:dyDescent="0.2">
      <c r="B657" s="1">
        <f t="shared" si="79"/>
        <v>23</v>
      </c>
      <c r="C657" s="1"/>
      <c r="D657" t="str">
        <f t="shared" si="76"/>
        <v/>
      </c>
      <c r="E657" t="str">
        <f t="shared" si="77"/>
        <v/>
      </c>
      <c r="F657" t="str">
        <f t="shared" si="78"/>
        <v/>
      </c>
      <c r="G657" s="42"/>
    </row>
    <row r="658" spans="2:7" x14ac:dyDescent="0.2">
      <c r="B658" s="1">
        <f t="shared" si="79"/>
        <v>24</v>
      </c>
      <c r="C658" s="1"/>
      <c r="D658" t="str">
        <f t="shared" si="76"/>
        <v/>
      </c>
      <c r="E658" t="str">
        <f t="shared" si="77"/>
        <v/>
      </c>
      <c r="F658" t="str">
        <f t="shared" si="78"/>
        <v/>
      </c>
      <c r="G658" s="42"/>
    </row>
    <row r="659" spans="2:7" x14ac:dyDescent="0.2">
      <c r="B659" s="1">
        <f t="shared" si="79"/>
        <v>25</v>
      </c>
      <c r="C659" s="1"/>
      <c r="D659" t="str">
        <f t="shared" si="76"/>
        <v/>
      </c>
      <c r="E659" t="str">
        <f t="shared" si="77"/>
        <v/>
      </c>
      <c r="F659" t="str">
        <f t="shared" si="78"/>
        <v/>
      </c>
      <c r="G659" s="42"/>
    </row>
    <row r="660" spans="2:7" x14ac:dyDescent="0.2">
      <c r="B660" s="1">
        <f t="shared" si="79"/>
        <v>26</v>
      </c>
      <c r="C660" s="1"/>
      <c r="D660" t="str">
        <f t="shared" si="76"/>
        <v/>
      </c>
      <c r="E660" t="str">
        <f t="shared" si="77"/>
        <v/>
      </c>
      <c r="F660" t="str">
        <f t="shared" si="78"/>
        <v/>
      </c>
      <c r="G660" s="42"/>
    </row>
    <row r="661" spans="2:7" x14ac:dyDescent="0.2">
      <c r="B661" s="1">
        <f t="shared" si="79"/>
        <v>27</v>
      </c>
      <c r="C661" s="1"/>
      <c r="D661" t="str">
        <f t="shared" si="76"/>
        <v/>
      </c>
      <c r="E661" t="str">
        <f t="shared" si="77"/>
        <v/>
      </c>
      <c r="F661" t="str">
        <f t="shared" si="78"/>
        <v/>
      </c>
      <c r="G661" s="42"/>
    </row>
    <row r="662" spans="2:7" x14ac:dyDescent="0.2">
      <c r="B662" s="1">
        <f t="shared" si="79"/>
        <v>28</v>
      </c>
      <c r="C662" s="1"/>
      <c r="D662" t="str">
        <f t="shared" si="76"/>
        <v/>
      </c>
      <c r="E662" t="str">
        <f t="shared" si="77"/>
        <v/>
      </c>
      <c r="F662" t="str">
        <f t="shared" si="78"/>
        <v/>
      </c>
      <c r="G662" s="42"/>
    </row>
    <row r="663" spans="2:7" x14ac:dyDescent="0.2">
      <c r="B663" s="1">
        <f t="shared" si="79"/>
        <v>29</v>
      </c>
      <c r="C663" s="1"/>
      <c r="D663" t="str">
        <f t="shared" si="76"/>
        <v/>
      </c>
      <c r="E663" t="str">
        <f t="shared" si="77"/>
        <v/>
      </c>
      <c r="F663" t="str">
        <f t="shared" si="78"/>
        <v/>
      </c>
      <c r="G663" s="42"/>
    </row>
    <row r="664" spans="2:7" x14ac:dyDescent="0.2">
      <c r="B664" s="1">
        <f t="shared" si="79"/>
        <v>30</v>
      </c>
      <c r="C664" s="1"/>
      <c r="D664" t="str">
        <f t="shared" si="76"/>
        <v/>
      </c>
      <c r="E664" t="str">
        <f t="shared" si="77"/>
        <v/>
      </c>
      <c r="F664" t="str">
        <f t="shared" si="78"/>
        <v/>
      </c>
      <c r="G664" s="42"/>
    </row>
    <row r="665" spans="2:7" x14ac:dyDescent="0.2">
      <c r="B665" s="1">
        <f t="shared" si="79"/>
        <v>31</v>
      </c>
      <c r="C665" s="1"/>
      <c r="D665" t="str">
        <f t="shared" si="76"/>
        <v/>
      </c>
      <c r="E665" t="str">
        <f t="shared" si="77"/>
        <v/>
      </c>
      <c r="F665" t="str">
        <f t="shared" si="78"/>
        <v/>
      </c>
      <c r="G665" s="42"/>
    </row>
    <row r="666" spans="2:7" x14ac:dyDescent="0.2">
      <c r="B666" s="1">
        <f t="shared" si="79"/>
        <v>32</v>
      </c>
      <c r="C666" s="1"/>
      <c r="D666" t="str">
        <f t="shared" si="76"/>
        <v/>
      </c>
      <c r="E666" t="str">
        <f t="shared" si="77"/>
        <v/>
      </c>
      <c r="F666" t="str">
        <f t="shared" si="78"/>
        <v/>
      </c>
      <c r="G666" s="42"/>
    </row>
    <row r="667" spans="2:7" x14ac:dyDescent="0.2">
      <c r="B667" s="1">
        <f t="shared" si="79"/>
        <v>33</v>
      </c>
      <c r="C667" s="1"/>
      <c r="D667" t="str">
        <f t="shared" ref="D667:D684" si="80">IF($C667="","",IF(ISERROR(VLOOKUP(C667,Athletes,2,FALSE)),"Unknown Athlete",PROPER(VLOOKUP(C667,Athletes,2,FALSE))))</f>
        <v/>
      </c>
      <c r="E667" t="str">
        <f t="shared" ref="E667:E684" si="81">IF($C667="","",IF(VLOOKUP(C667,Athletes,3,FALSE)="","",VLOOKUP(C667,Athletes,3,FALSE)))</f>
        <v/>
      </c>
      <c r="F667" t="str">
        <f t="shared" ref="F667:F684" si="82">IF($C667="","",IF(ISERROR(VLOOKUP(C667,Athletes,7,FALSE)),"",VLOOKUP(C667,Athletes,7,FALSE)))</f>
        <v/>
      </c>
      <c r="G667" s="42"/>
    </row>
    <row r="668" spans="2:7" x14ac:dyDescent="0.2">
      <c r="B668" s="1">
        <f t="shared" si="79"/>
        <v>34</v>
      </c>
      <c r="C668" s="1"/>
      <c r="D668" t="str">
        <f t="shared" si="80"/>
        <v/>
      </c>
      <c r="E668" t="str">
        <f t="shared" si="81"/>
        <v/>
      </c>
      <c r="F668" t="str">
        <f t="shared" si="82"/>
        <v/>
      </c>
      <c r="G668" s="42"/>
    </row>
    <row r="669" spans="2:7" x14ac:dyDescent="0.2">
      <c r="B669" s="1">
        <f t="shared" si="79"/>
        <v>35</v>
      </c>
      <c r="C669" s="1"/>
      <c r="D669" t="str">
        <f t="shared" si="80"/>
        <v/>
      </c>
      <c r="E669" t="str">
        <f t="shared" si="81"/>
        <v/>
      </c>
      <c r="F669" t="str">
        <f t="shared" si="82"/>
        <v/>
      </c>
      <c r="G669" s="42"/>
    </row>
    <row r="670" spans="2:7" x14ac:dyDescent="0.2">
      <c r="B670" s="1">
        <f t="shared" si="79"/>
        <v>36</v>
      </c>
      <c r="C670" s="1"/>
      <c r="D670" t="str">
        <f t="shared" si="80"/>
        <v/>
      </c>
      <c r="E670" t="str">
        <f t="shared" si="81"/>
        <v/>
      </c>
      <c r="F670" t="str">
        <f t="shared" si="82"/>
        <v/>
      </c>
      <c r="G670" s="42"/>
    </row>
    <row r="671" spans="2:7" x14ac:dyDescent="0.2">
      <c r="B671" s="1">
        <f t="shared" si="79"/>
        <v>37</v>
      </c>
      <c r="C671" s="1"/>
      <c r="D671" t="str">
        <f t="shared" si="80"/>
        <v/>
      </c>
      <c r="E671" t="str">
        <f t="shared" si="81"/>
        <v/>
      </c>
      <c r="F671" t="str">
        <f t="shared" si="82"/>
        <v/>
      </c>
      <c r="G671" s="42"/>
    </row>
    <row r="672" spans="2:7" x14ac:dyDescent="0.2">
      <c r="B672" s="1">
        <f t="shared" si="79"/>
        <v>38</v>
      </c>
      <c r="C672" s="1"/>
      <c r="D672" t="str">
        <f t="shared" si="80"/>
        <v/>
      </c>
      <c r="E672" t="str">
        <f t="shared" si="81"/>
        <v/>
      </c>
      <c r="F672" t="str">
        <f t="shared" si="82"/>
        <v/>
      </c>
      <c r="G672" s="42"/>
    </row>
    <row r="673" spans="2:7" x14ac:dyDescent="0.2">
      <c r="B673" s="1">
        <f t="shared" si="79"/>
        <v>39</v>
      </c>
      <c r="C673" s="1"/>
      <c r="D673" t="str">
        <f t="shared" si="80"/>
        <v/>
      </c>
      <c r="E673" t="str">
        <f t="shared" si="81"/>
        <v/>
      </c>
      <c r="F673" t="str">
        <f t="shared" si="82"/>
        <v/>
      </c>
      <c r="G673" s="42"/>
    </row>
    <row r="674" spans="2:7" x14ac:dyDescent="0.2">
      <c r="B674" s="1">
        <f t="shared" si="79"/>
        <v>40</v>
      </c>
      <c r="C674" s="1"/>
      <c r="D674" t="str">
        <f t="shared" si="80"/>
        <v/>
      </c>
      <c r="E674" t="str">
        <f t="shared" si="81"/>
        <v/>
      </c>
      <c r="F674" t="str">
        <f t="shared" si="82"/>
        <v/>
      </c>
      <c r="G674" s="42"/>
    </row>
    <row r="675" spans="2:7" x14ac:dyDescent="0.2">
      <c r="B675" s="1">
        <f t="shared" si="79"/>
        <v>41</v>
      </c>
      <c r="C675" s="1"/>
      <c r="D675" t="str">
        <f t="shared" si="80"/>
        <v/>
      </c>
      <c r="E675" t="str">
        <f t="shared" si="81"/>
        <v/>
      </c>
      <c r="F675" t="str">
        <f t="shared" si="82"/>
        <v/>
      </c>
      <c r="G675" s="42"/>
    </row>
    <row r="676" spans="2:7" x14ac:dyDescent="0.2">
      <c r="B676" s="1">
        <f t="shared" si="79"/>
        <v>42</v>
      </c>
      <c r="C676" s="1"/>
      <c r="D676" t="str">
        <f t="shared" si="80"/>
        <v/>
      </c>
      <c r="E676" t="str">
        <f t="shared" si="81"/>
        <v/>
      </c>
      <c r="F676" t="str">
        <f t="shared" si="82"/>
        <v/>
      </c>
      <c r="G676" s="42"/>
    </row>
    <row r="677" spans="2:7" x14ac:dyDescent="0.2">
      <c r="B677" s="1">
        <f t="shared" si="79"/>
        <v>43</v>
      </c>
      <c r="C677" s="1"/>
      <c r="D677" t="str">
        <f t="shared" si="80"/>
        <v/>
      </c>
      <c r="E677" t="str">
        <f t="shared" si="81"/>
        <v/>
      </c>
      <c r="F677" t="str">
        <f t="shared" si="82"/>
        <v/>
      </c>
      <c r="G677" s="42"/>
    </row>
    <row r="678" spans="2:7" x14ac:dyDescent="0.2">
      <c r="B678" s="1">
        <f t="shared" si="79"/>
        <v>44</v>
      </c>
      <c r="C678" s="1"/>
      <c r="D678" t="str">
        <f t="shared" si="80"/>
        <v/>
      </c>
      <c r="E678" t="str">
        <f t="shared" si="81"/>
        <v/>
      </c>
      <c r="F678" t="str">
        <f t="shared" si="82"/>
        <v/>
      </c>
      <c r="G678" s="42"/>
    </row>
    <row r="679" spans="2:7" x14ac:dyDescent="0.2">
      <c r="B679" s="1">
        <f t="shared" si="79"/>
        <v>45</v>
      </c>
      <c r="C679" s="1"/>
      <c r="D679" t="str">
        <f t="shared" si="80"/>
        <v/>
      </c>
      <c r="E679" t="str">
        <f t="shared" si="81"/>
        <v/>
      </c>
      <c r="F679" t="str">
        <f t="shared" si="82"/>
        <v/>
      </c>
      <c r="G679" s="42"/>
    </row>
    <row r="680" spans="2:7" x14ac:dyDescent="0.2">
      <c r="B680" s="1">
        <f t="shared" si="79"/>
        <v>46</v>
      </c>
      <c r="C680" s="1"/>
      <c r="D680" t="str">
        <f t="shared" si="80"/>
        <v/>
      </c>
      <c r="E680" t="str">
        <f t="shared" si="81"/>
        <v/>
      </c>
      <c r="F680" t="str">
        <f t="shared" si="82"/>
        <v/>
      </c>
      <c r="G680" s="42"/>
    </row>
    <row r="681" spans="2:7" x14ac:dyDescent="0.2">
      <c r="B681" s="1">
        <f t="shared" si="79"/>
        <v>47</v>
      </c>
      <c r="C681" s="1"/>
      <c r="D681" t="str">
        <f t="shared" si="80"/>
        <v/>
      </c>
      <c r="E681" t="str">
        <f t="shared" si="81"/>
        <v/>
      </c>
      <c r="F681" t="str">
        <f t="shared" si="82"/>
        <v/>
      </c>
      <c r="G681" s="42"/>
    </row>
    <row r="682" spans="2:7" x14ac:dyDescent="0.2">
      <c r="B682" s="1">
        <f t="shared" si="79"/>
        <v>48</v>
      </c>
      <c r="C682" s="1"/>
      <c r="D682" t="str">
        <f t="shared" si="80"/>
        <v/>
      </c>
      <c r="E682" t="str">
        <f t="shared" si="81"/>
        <v/>
      </c>
      <c r="F682" t="str">
        <f t="shared" si="82"/>
        <v/>
      </c>
      <c r="G682" s="42"/>
    </row>
    <row r="683" spans="2:7" x14ac:dyDescent="0.2">
      <c r="B683" s="1">
        <f t="shared" si="79"/>
        <v>49</v>
      </c>
      <c r="C683" s="1"/>
      <c r="D683" t="str">
        <f t="shared" si="80"/>
        <v/>
      </c>
      <c r="E683" t="str">
        <f t="shared" si="81"/>
        <v/>
      </c>
      <c r="F683" t="str">
        <f t="shared" si="82"/>
        <v/>
      </c>
      <c r="G683" s="42"/>
    </row>
    <row r="684" spans="2:7" x14ac:dyDescent="0.2">
      <c r="B684" s="1">
        <f t="shared" si="79"/>
        <v>50</v>
      </c>
      <c r="C684" s="1"/>
      <c r="D684" t="str">
        <f t="shared" si="80"/>
        <v/>
      </c>
      <c r="E684" t="str">
        <f t="shared" si="81"/>
        <v/>
      </c>
      <c r="F684" t="str">
        <f t="shared" si="82"/>
        <v/>
      </c>
      <c r="G684" s="42"/>
    </row>
  </sheetData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landscape" r:id="rId1"/>
  <headerFooter alignWithMargins="0">
    <oddHeader>&amp;L&amp;"Copperplate Gothic Bold,Regular"&amp;24Meeting Name&amp;R&amp;20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3"/>
  <dimension ref="A1:W415"/>
  <sheetViews>
    <sheetView topLeftCell="B319" workbookViewId="0">
      <selection activeCell="C362" sqref="C362"/>
    </sheetView>
  </sheetViews>
  <sheetFormatPr defaultRowHeight="12.75" x14ac:dyDescent="0.2"/>
  <cols>
    <col min="1" max="1" width="6.7109375" style="35" hidden="1" customWidth="1"/>
    <col min="2" max="3" width="12.7109375" style="64" customWidth="1"/>
    <col min="4" max="4" width="24.7109375" style="64" customWidth="1"/>
    <col min="5" max="5" width="16.5703125" style="64" bestFit="1" customWidth="1"/>
    <col min="6" max="6" width="12.7109375" style="64" customWidth="1"/>
    <col min="7" max="7" width="12.7109375" style="67" customWidth="1"/>
    <col min="8" max="9" width="7.7109375" hidden="1" customWidth="1"/>
    <col min="10" max="12" width="6.7109375" style="35" hidden="1" customWidth="1"/>
    <col min="13" max="13" width="6.7109375" hidden="1" customWidth="1"/>
    <col min="14" max="17" width="6.7109375" style="2" customWidth="1"/>
    <col min="18" max="20" width="6.7109375" hidden="1" customWidth="1"/>
    <col min="21" max="21" width="15.7109375" hidden="1" customWidth="1"/>
    <col min="22" max="23" width="9.140625" customWidth="1"/>
  </cols>
  <sheetData>
    <row r="1" spans="1:23" ht="18" x14ac:dyDescent="0.25">
      <c r="B1" s="63" t="s">
        <v>10</v>
      </c>
      <c r="C1" s="63" t="s">
        <v>5</v>
      </c>
      <c r="E1" s="63"/>
      <c r="G1" s="65"/>
      <c r="N1" s="31" t="s">
        <v>15</v>
      </c>
      <c r="O1" s="32"/>
      <c r="P1" s="32"/>
      <c r="Q1" s="33"/>
      <c r="R1" s="33"/>
      <c r="S1" s="33"/>
      <c r="T1" s="33"/>
      <c r="U1" s="34"/>
      <c r="V1" s="34"/>
      <c r="W1" s="34"/>
    </row>
    <row r="2" spans="1:23" ht="15.75" customHeight="1" x14ac:dyDescent="0.25">
      <c r="B2" s="63"/>
      <c r="D2" s="63"/>
      <c r="E2" s="66"/>
      <c r="N2"/>
      <c r="R2" s="2"/>
      <c r="S2" s="2"/>
      <c r="T2" s="2"/>
    </row>
    <row r="3" spans="1:23" ht="15.75" thickBot="1" x14ac:dyDescent="0.25">
      <c r="A3" s="37" t="s">
        <v>50</v>
      </c>
      <c r="B3" s="8" t="s">
        <v>9</v>
      </c>
      <c r="C3" s="8" t="s">
        <v>62</v>
      </c>
      <c r="D3" s="8" t="s">
        <v>6</v>
      </c>
      <c r="E3" s="8" t="s">
        <v>7</v>
      </c>
      <c r="F3" s="8" t="s">
        <v>49</v>
      </c>
      <c r="G3" s="40" t="s">
        <v>12</v>
      </c>
      <c r="H3" s="37" t="s">
        <v>54</v>
      </c>
      <c r="I3" s="37" t="s">
        <v>51</v>
      </c>
      <c r="J3" s="37" t="s">
        <v>52</v>
      </c>
      <c r="K3" s="37" t="s">
        <v>53</v>
      </c>
      <c r="L3" s="37" t="s">
        <v>24</v>
      </c>
      <c r="M3" s="10" t="s">
        <v>23</v>
      </c>
      <c r="N3" s="9" t="s">
        <v>62</v>
      </c>
      <c r="O3" s="11" t="s">
        <v>16</v>
      </c>
      <c r="P3" s="11" t="s">
        <v>17</v>
      </c>
      <c r="Q3" s="11" t="s">
        <v>18</v>
      </c>
      <c r="R3" s="12" t="s">
        <v>19</v>
      </c>
      <c r="S3" s="12" t="s">
        <v>20</v>
      </c>
      <c r="T3" s="12" t="s">
        <v>21</v>
      </c>
      <c r="U3" s="10" t="s">
        <v>22</v>
      </c>
    </row>
    <row r="4" spans="1:23" ht="15" x14ac:dyDescent="0.2">
      <c r="B4" s="68"/>
      <c r="C4" s="68"/>
      <c r="D4" s="68"/>
      <c r="E4" s="68"/>
      <c r="F4" s="68"/>
      <c r="G4" s="69"/>
      <c r="H4" s="35"/>
      <c r="I4" s="35"/>
      <c r="N4"/>
      <c r="R4" s="2"/>
      <c r="S4" s="2"/>
      <c r="T4" s="2"/>
      <c r="U4" s="2"/>
    </row>
    <row r="5" spans="1:23" x14ac:dyDescent="0.2">
      <c r="A5" s="35">
        <f t="shared" ref="A5:A12" si="0">IF(AND(N6=""),1,"")</f>
        <v>1</v>
      </c>
      <c r="B5" s="70">
        <f t="shared" ref="B5:B12" si="1">IF(B4="",1,B4+1)</f>
        <v>1</v>
      </c>
      <c r="C5" s="70" t="str">
        <f ca="1">IF(M5="","",VLOOKUP($B5,INDIRECT(L5),2,FALSE))</f>
        <v/>
      </c>
      <c r="D5" s="64" t="str">
        <f ca="1">IF($C5="","",IF(ISERROR(VLOOKUP(C5,Athletes,2,FALSE)),"Unknown Athlete",PROPER(VLOOKUP(C5,Athletes,2,FALSE))))</f>
        <v/>
      </c>
      <c r="E5" s="64" t="str">
        <f ca="1">IF($C5="","",IF(VLOOKUP(C5,Athletes,3,FALSE)="","",VLOOKUP(C5,Athletes,3,FALSE)))</f>
        <v/>
      </c>
      <c r="F5" s="64" t="str">
        <f t="shared" ref="F5:F12" ca="1" si="2">IF($C5="","",IF(ISERROR(VLOOKUP(C5,Athletes,7,FALSE)),"",VLOOKUP(C5,Athletes,7,FALSE)))</f>
        <v/>
      </c>
      <c r="G5" s="71" t="str">
        <f t="shared" ref="G5:G12" ca="1" si="3">IF(M5="","",VLOOKUP($B5,INDIRECT(L5),6,FALSE))</f>
        <v/>
      </c>
      <c r="H5" s="35" t="str">
        <f t="shared" ref="H5:H12" ca="1" si="4">"U" &amp; ROW(H5)+1-$B5 &amp; ":U" &amp; ROW(H5)-$B5+VLOOKUP(1,INDIRECT("A" &amp; ROW(H5)+1-$B5 &amp; ":B999"),2,0)</f>
        <v>U5:U5</v>
      </c>
      <c r="I5" s="35" t="str">
        <f t="shared" ref="I5:I12" ca="1" si="5">"R" &amp; ROW(I5)+1-$B5 &amp; ":R" &amp; ROW(I5)-$B5+VLOOKUP(1,INDIRECT("A" &amp; ROW(I5)+1-$B5 &amp; ":B999"),2,0)</f>
        <v>R5:R5</v>
      </c>
      <c r="J5" s="35" t="str">
        <f t="shared" ref="J5:J12" ca="1" si="6">"S" &amp; ROW(J5)+1-$B5 &amp; ":S" &amp; ROW(J5)-$B5+VLOOKUP(1,INDIRECT("A" &amp; ROW(J5)+1-$B5 &amp; ":B999"),2,0)</f>
        <v>S5:S5</v>
      </c>
      <c r="K5" s="35" t="str">
        <f t="shared" ref="K5:K12" ca="1" si="7">"T" &amp; ROW(K5)+1-$B5 &amp; ":T" &amp; ROW(K5)-$B5+VLOOKUP(1,INDIRECT("A" &amp; ROW(K5)+1-$B5 &amp; ":B999"),2,0)</f>
        <v>T5:T5</v>
      </c>
      <c r="L5" s="35" t="str">
        <f t="shared" ref="L5:L12" ca="1" si="8">"M" &amp; ROW(I5)+1-$B5 &amp; ":U" &amp; ROW(I5)-$B5+VLOOKUP(1,INDIRECT("A" &amp; ROW(I5)+1-$B5 &amp; ":B999"),2,0)</f>
        <v>M5:U5</v>
      </c>
      <c r="M5" t="str">
        <f t="shared" ref="M5:M12" ca="1" si="9">IF(N5="","",RANK($U5,INDIRECT(H5),0))</f>
        <v/>
      </c>
      <c r="N5" s="1"/>
      <c r="R5" s="2" t="e">
        <f t="shared" ref="R5:R12" si="10">IF(RANK($O5,$O5:$Q5,0)=1,$O5,IF(RANK($P5,$O5:$Q5,0)=1,$P5,$Q5))</f>
        <v>#N/A</v>
      </c>
      <c r="S5" s="2" t="e">
        <f t="shared" ref="S5:S12" si="11">IF(RANK($O5,$O5:$Q5,0)=2,$O5,IF(RANK($P5,$O5:$Q5,0)=2,$P5,$Q5))</f>
        <v>#N/A</v>
      </c>
      <c r="T5" s="2" t="e">
        <f t="shared" ref="T5:T12" si="12">IF(RANK($O5,$O5:$Q5,0)=3,$O5,IF(RANK($P5,$O5:$Q5,0)=3,$P5,$Q5))</f>
        <v>#N/A</v>
      </c>
      <c r="U5" s="2" t="e">
        <f t="shared" ref="U5:U12" si="13">((($R5)*10000)+$S5)*10000+$T5+$N5/1000</f>
        <v>#N/A</v>
      </c>
    </row>
    <row r="6" spans="1:23" x14ac:dyDescent="0.2">
      <c r="A6" s="35">
        <f t="shared" si="0"/>
        <v>1</v>
      </c>
      <c r="B6" s="70">
        <f t="shared" si="1"/>
        <v>2</v>
      </c>
      <c r="C6" s="70" t="str">
        <f ca="1">IF(M6="","",VLOOKUP($B6,INDIRECT(L6),2,FALSE))</f>
        <v/>
      </c>
      <c r="D6" s="64" t="str">
        <f ca="1">IF($C6="","",IF(ISERROR(VLOOKUP(C6,Athletes,2,FALSE)),"Unknown Athlete",PROPER(VLOOKUP(C6,Athletes,2,FALSE))))</f>
        <v/>
      </c>
      <c r="E6" s="64" t="str">
        <f ca="1">IF($C6="","",IF(VLOOKUP(C6,Athletes,3,FALSE)="","",VLOOKUP(C6,Athletes,3,FALSE)))</f>
        <v/>
      </c>
      <c r="F6" s="64" t="str">
        <f t="shared" ca="1" si="2"/>
        <v/>
      </c>
      <c r="G6" s="71" t="str">
        <f t="shared" ca="1" si="3"/>
        <v/>
      </c>
      <c r="H6" s="35" t="str">
        <f t="shared" ca="1" si="4"/>
        <v>U5:U5</v>
      </c>
      <c r="I6" s="35" t="str">
        <f t="shared" ca="1" si="5"/>
        <v>R5:R5</v>
      </c>
      <c r="J6" s="35" t="str">
        <f t="shared" ca="1" si="6"/>
        <v>S5:S5</v>
      </c>
      <c r="K6" s="35" t="str">
        <f t="shared" ca="1" si="7"/>
        <v>T5:T5</v>
      </c>
      <c r="L6" s="35" t="str">
        <f t="shared" ca="1" si="8"/>
        <v>M5:U5</v>
      </c>
      <c r="M6" t="str">
        <f t="shared" ca="1" si="9"/>
        <v/>
      </c>
      <c r="N6" s="1"/>
      <c r="R6" s="2" t="e">
        <f t="shared" si="10"/>
        <v>#N/A</v>
      </c>
      <c r="S6" s="2" t="e">
        <f t="shared" si="11"/>
        <v>#N/A</v>
      </c>
      <c r="T6" s="2" t="e">
        <f t="shared" si="12"/>
        <v>#N/A</v>
      </c>
      <c r="U6" s="2" t="e">
        <f t="shared" si="13"/>
        <v>#N/A</v>
      </c>
    </row>
    <row r="7" spans="1:23" x14ac:dyDescent="0.2">
      <c r="A7" s="35">
        <f t="shared" si="0"/>
        <v>1</v>
      </c>
      <c r="B7" s="70">
        <f t="shared" si="1"/>
        <v>3</v>
      </c>
      <c r="C7" s="70" t="str">
        <f ca="1">IF(M7="","",VLOOKUP($B7,INDIRECT(L7),2,FALSE))</f>
        <v/>
      </c>
      <c r="D7" s="64" t="str">
        <f ca="1">IF($C7="","",IF(ISERROR(VLOOKUP(C7,Athletes,2,FALSE)),"Unknown Athlete",PROPER(VLOOKUP(C7,Athletes,2,FALSE))))</f>
        <v/>
      </c>
      <c r="E7" s="64" t="str">
        <f ca="1">IF($C7="","",IF(VLOOKUP(C7,Athletes,3,FALSE)="","",VLOOKUP(C7,Athletes,3,FALSE)))</f>
        <v/>
      </c>
      <c r="F7" s="64" t="str">
        <f t="shared" ca="1" si="2"/>
        <v/>
      </c>
      <c r="G7" s="71" t="str">
        <f t="shared" ca="1" si="3"/>
        <v/>
      </c>
      <c r="H7" s="35" t="str">
        <f t="shared" ca="1" si="4"/>
        <v>U5:U5</v>
      </c>
      <c r="I7" s="35" t="str">
        <f t="shared" ca="1" si="5"/>
        <v>R5:R5</v>
      </c>
      <c r="J7" s="35" t="str">
        <f t="shared" ca="1" si="6"/>
        <v>S5:S5</v>
      </c>
      <c r="K7" s="35" t="str">
        <f t="shared" ca="1" si="7"/>
        <v>T5:T5</v>
      </c>
      <c r="L7" s="35" t="str">
        <f t="shared" ca="1" si="8"/>
        <v>M5:U5</v>
      </c>
      <c r="M7" t="str">
        <f t="shared" ca="1" si="9"/>
        <v/>
      </c>
      <c r="N7" s="1"/>
      <c r="R7" s="2" t="e">
        <f t="shared" si="10"/>
        <v>#N/A</v>
      </c>
      <c r="S7" s="2" t="e">
        <f t="shared" si="11"/>
        <v>#N/A</v>
      </c>
      <c r="T7" s="2" t="e">
        <f t="shared" si="12"/>
        <v>#N/A</v>
      </c>
      <c r="U7" s="2" t="e">
        <f t="shared" si="13"/>
        <v>#N/A</v>
      </c>
    </row>
    <row r="8" spans="1:23" x14ac:dyDescent="0.2">
      <c r="A8" s="35">
        <f t="shared" si="0"/>
        <v>1</v>
      </c>
      <c r="B8" s="70">
        <f t="shared" si="1"/>
        <v>4</v>
      </c>
      <c r="C8" s="70"/>
      <c r="D8" s="93" t="s">
        <v>3</v>
      </c>
      <c r="E8" s="93"/>
      <c r="F8" s="93"/>
      <c r="G8" s="93"/>
      <c r="H8" s="35" t="str">
        <f t="shared" ca="1" si="4"/>
        <v>U5:U5</v>
      </c>
      <c r="I8" s="35" t="str">
        <f t="shared" ca="1" si="5"/>
        <v>R5:R5</v>
      </c>
      <c r="J8" s="35" t="str">
        <f t="shared" ca="1" si="6"/>
        <v>S5:S5</v>
      </c>
      <c r="K8" s="35" t="str">
        <f t="shared" ca="1" si="7"/>
        <v>T5:T5</v>
      </c>
      <c r="L8" s="35" t="str">
        <f t="shared" ca="1" si="8"/>
        <v>M5:U5</v>
      </c>
      <c r="M8" t="str">
        <f t="shared" ca="1" si="9"/>
        <v/>
      </c>
      <c r="N8" s="1"/>
      <c r="R8" s="2" t="e">
        <f t="shared" si="10"/>
        <v>#N/A</v>
      </c>
      <c r="S8" s="2" t="e">
        <f t="shared" si="11"/>
        <v>#N/A</v>
      </c>
      <c r="T8" s="2" t="e">
        <f t="shared" si="12"/>
        <v>#N/A</v>
      </c>
      <c r="U8" s="2" t="e">
        <f t="shared" si="13"/>
        <v>#N/A</v>
      </c>
    </row>
    <row r="9" spans="1:23" x14ac:dyDescent="0.2">
      <c r="A9" s="35">
        <f t="shared" si="0"/>
        <v>1</v>
      </c>
      <c r="B9" s="70">
        <f t="shared" si="1"/>
        <v>5</v>
      </c>
      <c r="C9" s="70"/>
      <c r="D9" s="93" t="s">
        <v>1</v>
      </c>
      <c r="E9" s="93"/>
      <c r="F9" s="93"/>
      <c r="G9" s="93"/>
      <c r="H9" s="35" t="str">
        <f t="shared" ca="1" si="4"/>
        <v>U5:U5</v>
      </c>
      <c r="I9" s="35" t="str">
        <f t="shared" ca="1" si="5"/>
        <v>R5:R5</v>
      </c>
      <c r="J9" s="35" t="str">
        <f t="shared" ca="1" si="6"/>
        <v>S5:S5</v>
      </c>
      <c r="K9" s="35" t="str">
        <f t="shared" ca="1" si="7"/>
        <v>T5:T5</v>
      </c>
      <c r="L9" s="35" t="str">
        <f t="shared" ca="1" si="8"/>
        <v>M5:U5</v>
      </c>
      <c r="M9" t="str">
        <f t="shared" ca="1" si="9"/>
        <v/>
      </c>
      <c r="N9" s="1"/>
      <c r="R9" s="2" t="e">
        <f t="shared" si="10"/>
        <v>#N/A</v>
      </c>
      <c r="S9" s="2" t="e">
        <f t="shared" si="11"/>
        <v>#N/A</v>
      </c>
      <c r="T9" s="2" t="e">
        <f t="shared" si="12"/>
        <v>#N/A</v>
      </c>
      <c r="U9" s="2" t="e">
        <f t="shared" si="13"/>
        <v>#N/A</v>
      </c>
    </row>
    <row r="10" spans="1:23" x14ac:dyDescent="0.2">
      <c r="A10" s="35">
        <f t="shared" si="0"/>
        <v>1</v>
      </c>
      <c r="B10" s="70">
        <f t="shared" si="1"/>
        <v>6</v>
      </c>
      <c r="C10" s="70"/>
      <c r="D10" s="93" t="s">
        <v>2</v>
      </c>
      <c r="E10" s="93"/>
      <c r="F10" s="93"/>
      <c r="G10" s="93"/>
      <c r="H10" s="35" t="str">
        <f t="shared" ca="1" si="4"/>
        <v>U5:U5</v>
      </c>
      <c r="I10" s="35" t="str">
        <f t="shared" ca="1" si="5"/>
        <v>R5:R5</v>
      </c>
      <c r="J10" s="35" t="str">
        <f t="shared" ca="1" si="6"/>
        <v>S5:S5</v>
      </c>
      <c r="K10" s="35" t="str">
        <f t="shared" ca="1" si="7"/>
        <v>T5:T5</v>
      </c>
      <c r="L10" s="35" t="str">
        <f t="shared" ca="1" si="8"/>
        <v>M5:U5</v>
      </c>
      <c r="M10" t="str">
        <f t="shared" ca="1" si="9"/>
        <v/>
      </c>
      <c r="N10" s="1"/>
      <c r="R10" s="2" t="e">
        <f t="shared" si="10"/>
        <v>#N/A</v>
      </c>
      <c r="S10" s="2" t="e">
        <f t="shared" si="11"/>
        <v>#N/A</v>
      </c>
      <c r="T10" s="2" t="e">
        <f t="shared" si="12"/>
        <v>#N/A</v>
      </c>
      <c r="U10" s="2" t="e">
        <f t="shared" si="13"/>
        <v>#N/A</v>
      </c>
    </row>
    <row r="11" spans="1:23" x14ac:dyDescent="0.2">
      <c r="A11" s="35">
        <f t="shared" si="0"/>
        <v>1</v>
      </c>
      <c r="B11" s="70">
        <f t="shared" si="1"/>
        <v>7</v>
      </c>
      <c r="C11" s="70"/>
      <c r="G11" s="71"/>
      <c r="H11" s="35" t="str">
        <f t="shared" ca="1" si="4"/>
        <v>U5:U5</v>
      </c>
      <c r="I11" s="35" t="str">
        <f t="shared" ca="1" si="5"/>
        <v>R5:R5</v>
      </c>
      <c r="J11" s="35" t="str">
        <f t="shared" ca="1" si="6"/>
        <v>S5:S5</v>
      </c>
      <c r="K11" s="35" t="str">
        <f t="shared" ca="1" si="7"/>
        <v>T5:T5</v>
      </c>
      <c r="L11" s="35" t="str">
        <f t="shared" ca="1" si="8"/>
        <v>M5:U5</v>
      </c>
      <c r="M11" t="str">
        <f t="shared" ca="1" si="9"/>
        <v/>
      </c>
      <c r="N11" s="1"/>
      <c r="R11" s="2" t="e">
        <f t="shared" si="10"/>
        <v>#N/A</v>
      </c>
      <c r="S11" s="2" t="e">
        <f t="shared" si="11"/>
        <v>#N/A</v>
      </c>
      <c r="T11" s="2" t="e">
        <f t="shared" si="12"/>
        <v>#N/A</v>
      </c>
      <c r="U11" s="2" t="e">
        <f t="shared" si="13"/>
        <v>#N/A</v>
      </c>
    </row>
    <row r="12" spans="1:23" x14ac:dyDescent="0.2">
      <c r="A12" s="35">
        <f t="shared" si="0"/>
        <v>1</v>
      </c>
      <c r="B12" s="70">
        <f t="shared" si="1"/>
        <v>8</v>
      </c>
      <c r="C12" s="70" t="s">
        <v>61</v>
      </c>
      <c r="F12" s="64" t="str">
        <f t="shared" si="2"/>
        <v/>
      </c>
      <c r="G12" s="71" t="str">
        <f t="shared" ca="1" si="3"/>
        <v/>
      </c>
      <c r="H12" s="35" t="str">
        <f t="shared" ca="1" si="4"/>
        <v>U5:U5</v>
      </c>
      <c r="I12" s="35" t="str">
        <f t="shared" ca="1" si="5"/>
        <v>R5:R5</v>
      </c>
      <c r="J12" s="35" t="str">
        <f t="shared" ca="1" si="6"/>
        <v>S5:S5</v>
      </c>
      <c r="K12" s="35" t="str">
        <f t="shared" ca="1" si="7"/>
        <v>T5:T5</v>
      </c>
      <c r="L12" s="35" t="str">
        <f t="shared" ca="1" si="8"/>
        <v>M5:U5</v>
      </c>
      <c r="M12" t="str">
        <f t="shared" ca="1" si="9"/>
        <v/>
      </c>
      <c r="N12" s="1"/>
      <c r="R12" s="2" t="e">
        <f t="shared" si="10"/>
        <v>#N/A</v>
      </c>
      <c r="S12" s="2" t="e">
        <f t="shared" si="11"/>
        <v>#N/A</v>
      </c>
      <c r="T12" s="2" t="e">
        <f t="shared" si="12"/>
        <v>#N/A</v>
      </c>
      <c r="U12" s="2" t="e">
        <f t="shared" si="13"/>
        <v>#N/A</v>
      </c>
    </row>
    <row r="13" spans="1:23" x14ac:dyDescent="0.2">
      <c r="A13"/>
      <c r="J13"/>
      <c r="K13"/>
      <c r="L13"/>
      <c r="N13"/>
      <c r="O13"/>
      <c r="P13"/>
      <c r="Q13"/>
    </row>
    <row r="16" spans="1:23" ht="18" x14ac:dyDescent="0.25">
      <c r="B16" s="63" t="s">
        <v>10</v>
      </c>
      <c r="C16" s="63" t="s">
        <v>5</v>
      </c>
      <c r="E16" s="63"/>
      <c r="G16" s="65"/>
      <c r="N16" s="31" t="s">
        <v>15</v>
      </c>
      <c r="O16" s="32"/>
      <c r="P16" s="32"/>
      <c r="Q16" s="33"/>
      <c r="R16" s="33"/>
      <c r="S16" s="33"/>
      <c r="T16" s="33"/>
      <c r="U16" s="34"/>
      <c r="V16" s="34"/>
      <c r="W16" s="34"/>
    </row>
    <row r="17" spans="1:23" ht="15.75" customHeight="1" x14ac:dyDescent="0.25">
      <c r="B17" s="63"/>
      <c r="D17" s="63"/>
      <c r="E17" s="66"/>
      <c r="N17"/>
      <c r="R17" s="2"/>
      <c r="S17" s="2"/>
      <c r="T17" s="2"/>
    </row>
    <row r="18" spans="1:23" ht="15.75" thickBot="1" x14ac:dyDescent="0.25">
      <c r="A18" s="37" t="s">
        <v>50</v>
      </c>
      <c r="B18" s="8" t="s">
        <v>9</v>
      </c>
      <c r="C18" s="8" t="s">
        <v>62</v>
      </c>
      <c r="D18" s="8" t="s">
        <v>6</v>
      </c>
      <c r="E18" s="8" t="s">
        <v>7</v>
      </c>
      <c r="F18" s="8" t="s">
        <v>49</v>
      </c>
      <c r="G18" s="40" t="s">
        <v>12</v>
      </c>
      <c r="H18" s="37" t="s">
        <v>54</v>
      </c>
      <c r="I18" s="37" t="s">
        <v>51</v>
      </c>
      <c r="J18" s="37" t="s">
        <v>52</v>
      </c>
      <c r="K18" s="37" t="s">
        <v>53</v>
      </c>
      <c r="L18" s="37" t="s">
        <v>24</v>
      </c>
      <c r="M18" s="10" t="s">
        <v>23</v>
      </c>
      <c r="N18" s="9" t="s">
        <v>62</v>
      </c>
      <c r="O18" s="11" t="s">
        <v>16</v>
      </c>
      <c r="P18" s="11" t="s">
        <v>17</v>
      </c>
      <c r="Q18" s="11" t="s">
        <v>18</v>
      </c>
      <c r="R18" s="12" t="s">
        <v>19</v>
      </c>
      <c r="S18" s="12" t="s">
        <v>20</v>
      </c>
      <c r="T18" s="12" t="s">
        <v>21</v>
      </c>
      <c r="U18" s="10" t="s">
        <v>22</v>
      </c>
    </row>
    <row r="19" spans="1:23" ht="15" x14ac:dyDescent="0.2">
      <c r="B19" s="68"/>
      <c r="C19" s="68"/>
      <c r="D19" s="68"/>
      <c r="E19" s="68"/>
      <c r="F19" s="68"/>
      <c r="G19" s="69"/>
      <c r="H19" s="35"/>
      <c r="I19" s="35"/>
      <c r="N19"/>
      <c r="R19" s="2"/>
      <c r="S19" s="2"/>
      <c r="T19" s="2"/>
      <c r="U19" s="2"/>
    </row>
    <row r="20" spans="1:23" x14ac:dyDescent="0.2">
      <c r="A20" s="35">
        <f>IF(AND(N21=""),1,"")</f>
        <v>1</v>
      </c>
      <c r="B20" s="70">
        <f>IF(B19="",1,B19+1)</f>
        <v>1</v>
      </c>
      <c r="C20" s="70" t="str">
        <f ca="1">IF(M20="","",VLOOKUP($B20,INDIRECT(L20),2,FALSE))</f>
        <v/>
      </c>
      <c r="D20" s="64" t="str">
        <f ca="1">IF($C20="","",IF(ISERROR(VLOOKUP(C20,Athletes,2,FALSE)),"Unknown Athlete",PROPER(VLOOKUP(C20,Athletes,2,FALSE))))</f>
        <v/>
      </c>
      <c r="E20" s="64" t="str">
        <f ca="1">IF($C20="","",IF(VLOOKUP(C20,Athletes,3,FALSE)="","",VLOOKUP(C20,Athletes,3,FALSE)))</f>
        <v/>
      </c>
      <c r="F20" s="64" t="str">
        <f ca="1">IF($C20="","",IF(ISERROR(VLOOKUP(C20,Athletes,7,FALSE)),"",VLOOKUP(C20,Athletes,7,FALSE)))</f>
        <v/>
      </c>
      <c r="G20" s="71" t="str">
        <f ca="1">IF(M20="","",VLOOKUP($B20,INDIRECT(L20),6,FALSE))</f>
        <v/>
      </c>
      <c r="H20" s="35" t="str">
        <f ca="1">"U" &amp; ROW(H20)+1-$B20 &amp; ":U" &amp; ROW(H20)-$B20+VLOOKUP(1,INDIRECT("A" &amp; ROW(H20)+1-$B20 &amp; ":B999"),2,0)</f>
        <v>U20:U20</v>
      </c>
      <c r="I20" s="35" t="str">
        <f ca="1">"R" &amp; ROW(I20)+1-$B20 &amp; ":R" &amp; ROW(I20)-$B20+VLOOKUP(1,INDIRECT("A" &amp; ROW(I20)+1-$B20 &amp; ":B999"),2,0)</f>
        <v>R20:R20</v>
      </c>
      <c r="J20" s="35" t="str">
        <f ca="1">"S" &amp; ROW(J20)+1-$B20 &amp; ":S" &amp; ROW(J20)-$B20+VLOOKUP(1,INDIRECT("A" &amp; ROW(J20)+1-$B20 &amp; ":B999"),2,0)</f>
        <v>S20:S20</v>
      </c>
      <c r="K20" s="35" t="str">
        <f ca="1">"T" &amp; ROW(K20)+1-$B20 &amp; ":T" &amp; ROW(K20)-$B20+VLOOKUP(1,INDIRECT("A" &amp; ROW(K20)+1-$B20 &amp; ":B999"),2,0)</f>
        <v>T20:T20</v>
      </c>
      <c r="L20" s="35" t="str">
        <f ca="1">"M" &amp; ROW(I20)+1-$B20 &amp; ":U" &amp; ROW(I20)-$B20+VLOOKUP(1,INDIRECT("A" &amp; ROW(I20)+1-$B20 &amp; ":B999"),2,0)</f>
        <v>M20:U20</v>
      </c>
      <c r="M20" t="str">
        <f ca="1">IF(N20="","",RANK($U20,INDIRECT(H20),0))</f>
        <v/>
      </c>
      <c r="N20" s="1"/>
      <c r="O20" s="2">
        <v>0</v>
      </c>
      <c r="P20" s="2">
        <v>0</v>
      </c>
      <c r="Q20" s="2">
        <v>0</v>
      </c>
      <c r="R20" s="2">
        <f>IF(RANK($O20,$O20:$Q20,0)=1,$O20,IF(RANK($P20,$O20:$Q20,0)=1,$P20,$Q20))</f>
        <v>0</v>
      </c>
      <c r="S20" s="2">
        <f>IF(RANK($O20,$O20:$Q20,0)=2,$O20,IF(RANK($P20,$O20:$Q20,0)=2,$P20,$Q20))</f>
        <v>0</v>
      </c>
      <c r="T20" s="2">
        <f>IF(RANK($O20,$O20:$Q20,0)=3,$O20,IF(RANK($P20,$O20:$Q20,0)=3,$P20,$Q20))</f>
        <v>0</v>
      </c>
      <c r="U20" s="2">
        <f>((($R20)*10000)+$S20)*10000+$T20+$N20/1000</f>
        <v>0</v>
      </c>
    </row>
    <row r="21" spans="1:23" x14ac:dyDescent="0.2">
      <c r="A21"/>
      <c r="B21"/>
      <c r="C21"/>
      <c r="D21"/>
      <c r="E21"/>
      <c r="F21"/>
      <c r="G21"/>
      <c r="J21"/>
      <c r="K21"/>
      <c r="L21"/>
      <c r="N21"/>
      <c r="O21"/>
      <c r="P21"/>
      <c r="Q21"/>
    </row>
    <row r="22" spans="1:23" x14ac:dyDescent="0.2">
      <c r="A22"/>
      <c r="B22"/>
      <c r="C22"/>
      <c r="D22"/>
      <c r="E22"/>
      <c r="F22"/>
      <c r="G22"/>
      <c r="J22"/>
      <c r="K22"/>
      <c r="L22"/>
      <c r="N22"/>
      <c r="O22"/>
      <c r="P22"/>
      <c r="Q22"/>
    </row>
    <row r="23" spans="1:23" x14ac:dyDescent="0.2">
      <c r="A23"/>
      <c r="B23"/>
      <c r="C23"/>
      <c r="D23"/>
      <c r="E23"/>
      <c r="F23"/>
      <c r="G23"/>
      <c r="J23"/>
      <c r="K23"/>
      <c r="L23"/>
      <c r="N23"/>
      <c r="O23"/>
      <c r="P23"/>
      <c r="Q23"/>
    </row>
    <row r="24" spans="1:23" ht="18" x14ac:dyDescent="0.25">
      <c r="B24" s="63" t="s">
        <v>10</v>
      </c>
      <c r="C24" s="63" t="s">
        <v>303</v>
      </c>
      <c r="E24" s="63"/>
      <c r="G24" s="65"/>
      <c r="N24" s="31" t="s">
        <v>15</v>
      </c>
      <c r="O24" s="32"/>
      <c r="P24" s="32"/>
      <c r="Q24" s="33"/>
      <c r="R24" s="33"/>
      <c r="S24" s="33"/>
      <c r="T24" s="33"/>
      <c r="U24" s="34"/>
      <c r="V24" s="34"/>
      <c r="W24" s="34"/>
    </row>
    <row r="25" spans="1:23" ht="15.75" customHeight="1" x14ac:dyDescent="0.25">
      <c r="B25" s="63"/>
      <c r="D25" s="63"/>
      <c r="E25" s="66"/>
      <c r="N25"/>
      <c r="R25" s="2"/>
      <c r="S25" s="2"/>
      <c r="T25" s="2"/>
    </row>
    <row r="26" spans="1:23" ht="15.75" thickBot="1" x14ac:dyDescent="0.25">
      <c r="A26" s="37" t="s">
        <v>50</v>
      </c>
      <c r="B26" s="8" t="s">
        <v>9</v>
      </c>
      <c r="C26" s="8" t="s">
        <v>62</v>
      </c>
      <c r="D26" s="8" t="s">
        <v>6</v>
      </c>
      <c r="E26" s="8" t="s">
        <v>7</v>
      </c>
      <c r="F26" s="8" t="s">
        <v>49</v>
      </c>
      <c r="G26" s="40" t="s">
        <v>12</v>
      </c>
      <c r="H26" s="37" t="s">
        <v>54</v>
      </c>
      <c r="I26" s="37" t="s">
        <v>51</v>
      </c>
      <c r="J26" s="37" t="s">
        <v>52</v>
      </c>
      <c r="K26" s="37" t="s">
        <v>53</v>
      </c>
      <c r="L26" s="37" t="s">
        <v>24</v>
      </c>
      <c r="M26" s="10" t="s">
        <v>23</v>
      </c>
      <c r="N26" s="9" t="s">
        <v>62</v>
      </c>
      <c r="O26" s="11" t="s">
        <v>16</v>
      </c>
      <c r="P26" s="11" t="s">
        <v>17</v>
      </c>
      <c r="Q26" s="11" t="s">
        <v>18</v>
      </c>
      <c r="R26" s="12" t="s">
        <v>19</v>
      </c>
      <c r="S26" s="12" t="s">
        <v>20</v>
      </c>
      <c r="T26" s="12" t="s">
        <v>21</v>
      </c>
      <c r="U26" s="10" t="s">
        <v>22</v>
      </c>
    </row>
    <row r="27" spans="1:23" ht="15" x14ac:dyDescent="0.2">
      <c r="B27" s="68"/>
      <c r="C27" s="68"/>
      <c r="D27" s="68"/>
      <c r="E27" s="68"/>
      <c r="F27" s="68"/>
      <c r="G27" s="69"/>
      <c r="H27" s="35"/>
      <c r="I27" s="35"/>
      <c r="N27"/>
      <c r="R27" s="2"/>
      <c r="S27" s="2"/>
      <c r="T27" s="2"/>
      <c r="U27" s="2"/>
    </row>
    <row r="28" spans="1:23" x14ac:dyDescent="0.2">
      <c r="A28" s="35" t="str">
        <f>IF(AND(N29=""),1,"")</f>
        <v/>
      </c>
      <c r="B28" s="70">
        <f>IF(B27="",1,B27+1)</f>
        <v>1</v>
      </c>
      <c r="C28" s="70">
        <f ca="1">IF(M28="","",VLOOKUP($B28,INDIRECT(L28),2,FALSE))</f>
        <v>66</v>
      </c>
      <c r="D28" s="64" t="str">
        <f ca="1">IF($C28="","",IF(ISERROR(VLOOKUP(C28,Athletes,2,FALSE)),"Unknown Athlete",PROPER(VLOOKUP(C28,Athletes,2,FALSE))))</f>
        <v>Henry Ludlow</v>
      </c>
      <c r="E28" s="64" t="str">
        <f ca="1">IF($C28="","",IF(VLOOKUP(C28,Athletes,3,FALSE)="","",VLOOKUP(C28,Athletes,3,FALSE)))</f>
        <v>CAC</v>
      </c>
      <c r="F28" s="64" t="str">
        <f ca="1">IF($C28="","",IF(ISERROR(VLOOKUP(C28,Athletes,7,FALSE)),"",VLOOKUP(C28,Athletes,7,FALSE)))</f>
        <v>U11B</v>
      </c>
      <c r="G28" s="71">
        <f ca="1">IF(M28="","",VLOOKUP($B28,INDIRECT(L28),6,FALSE))</f>
        <v>3.63</v>
      </c>
      <c r="H28" s="35" t="str">
        <f ca="1">"U" &amp; ROW(H28)+1-$B28 &amp; ":U" &amp; ROW(H28)-$B28+VLOOKUP(1,INDIRECT("A" &amp; ROW(H28)+1-$B28 &amp; ":B999"),2,0)</f>
        <v>U28:U30</v>
      </c>
      <c r="I28" s="35" t="str">
        <f ca="1">"R" &amp; ROW(I28)+1-$B28 &amp; ":R" &amp; ROW(I28)-$B28+VLOOKUP(1,INDIRECT("A" &amp; ROW(I28)+1-$B28 &amp; ":B999"),2,0)</f>
        <v>R28:R30</v>
      </c>
      <c r="J28" s="35" t="str">
        <f ca="1">"S" &amp; ROW(J28)+1-$B28 &amp; ":S" &amp; ROW(J28)-$B28+VLOOKUP(1,INDIRECT("A" &amp; ROW(J28)+1-$B28 &amp; ":B999"),2,0)</f>
        <v>S28:S30</v>
      </c>
      <c r="K28" s="35" t="str">
        <f ca="1">"T" &amp; ROW(K28)+1-$B28 &amp; ":T" &amp; ROW(K28)-$B28+VLOOKUP(1,INDIRECT("A" &amp; ROW(K28)+1-$B28 &amp; ":B999"),2,0)</f>
        <v>T28:T30</v>
      </c>
      <c r="L28" s="35" t="str">
        <f ca="1">"M" &amp; ROW(I28)+1-$B28 &amp; ":U" &amp; ROW(I28)-$B28+VLOOKUP(1,INDIRECT("A" &amp; ROW(I28)+1-$B28 &amp; ":B999"),2,0)</f>
        <v>M28:U30</v>
      </c>
      <c r="M28">
        <f ca="1">IF(N28="","",RANK($U28,INDIRECT(H28),0))</f>
        <v>2</v>
      </c>
      <c r="N28" s="1">
        <v>13</v>
      </c>
      <c r="O28" s="2">
        <v>3.39</v>
      </c>
      <c r="P28" s="2">
        <v>3.31</v>
      </c>
      <c r="Q28" s="2">
        <v>3.53</v>
      </c>
      <c r="R28" s="2">
        <f>IF(RANK($O28,$O28:$Q28,0)=1,$O28,IF(RANK($P28,$O28:$Q28,0)=1,$P28,$Q28))</f>
        <v>3.53</v>
      </c>
      <c r="S28" s="2">
        <f>IF(RANK($O28,$O28:$Q28,0)=2,$O28,IF(RANK($P28,$O28:$Q28,0)=2,$P28,$Q28))</f>
        <v>3.39</v>
      </c>
      <c r="T28" s="2">
        <f>IF(RANK($O28,$O28:$Q28,0)=3,$O28,IF(RANK($P28,$O28:$Q28,0)=3,$P28,$Q28))</f>
        <v>3.31</v>
      </c>
      <c r="U28" s="2">
        <f>((($R28)*10000)+$S28)*10000+$T28+$N28/1000</f>
        <v>353033903.32300001</v>
      </c>
    </row>
    <row r="29" spans="1:23" x14ac:dyDescent="0.2">
      <c r="A29" s="35" t="str">
        <f>IF(AND(N30=""),1,"")</f>
        <v/>
      </c>
      <c r="B29" s="70">
        <f>IF(B28="",1,B28+1)</f>
        <v>2</v>
      </c>
      <c r="C29" s="70">
        <f ca="1">IF(M29="","",VLOOKUP($B29,INDIRECT(L29),2,FALSE))</f>
        <v>13</v>
      </c>
      <c r="D29" s="64" t="str">
        <f ca="1">IF($C29="","",IF(ISERROR(VLOOKUP(C29,Athletes,2,FALSE)),"Unknown Athlete",PROPER(VLOOKUP(C29,Athletes,2,FALSE))))</f>
        <v>Tristan Collings</v>
      </c>
      <c r="E29" s="64" t="str">
        <f ca="1">IF($C29="","",IF(VLOOKUP(C29,Athletes,3,FALSE)="","",VLOOKUP(C29,Athletes,3,FALSE)))</f>
        <v>CAA</v>
      </c>
      <c r="F29" s="64" t="str">
        <f ca="1">IF($C29="","",IF(ISERROR(VLOOKUP(C29,Athletes,7,FALSE)),"",VLOOKUP(C29,Athletes,7,FALSE)))</f>
        <v>U11B</v>
      </c>
      <c r="G29" s="71">
        <f ca="1">IF(M29="","",VLOOKUP($B29,INDIRECT(L29),6,FALSE))</f>
        <v>3.53</v>
      </c>
      <c r="H29" s="35" t="str">
        <f ca="1">"U" &amp; ROW(H29)+1-$B29 &amp; ":U" &amp; ROW(H29)-$B29+VLOOKUP(1,INDIRECT("A" &amp; ROW(H29)+1-$B29 &amp; ":B999"),2,0)</f>
        <v>U28:U30</v>
      </c>
      <c r="I29" s="35" t="str">
        <f ca="1">"R" &amp; ROW(I29)+1-$B29 &amp; ":R" &amp; ROW(I29)-$B29+VLOOKUP(1,INDIRECT("A" &amp; ROW(I29)+1-$B29 &amp; ":B999"),2,0)</f>
        <v>R28:R30</v>
      </c>
      <c r="J29" s="35" t="str">
        <f ca="1">"S" &amp; ROW(J29)+1-$B29 &amp; ":S" &amp; ROW(J29)-$B29+VLOOKUP(1,INDIRECT("A" &amp; ROW(J29)+1-$B29 &amp; ":B999"),2,0)</f>
        <v>S28:S30</v>
      </c>
      <c r="K29" s="35" t="str">
        <f ca="1">"T" &amp; ROW(K29)+1-$B29 &amp; ":T" &amp; ROW(K29)-$B29+VLOOKUP(1,INDIRECT("A" &amp; ROW(K29)+1-$B29 &amp; ":B999"),2,0)</f>
        <v>T28:T30</v>
      </c>
      <c r="L29" s="35" t="str">
        <f ca="1">"M" &amp; ROW(I29)+1-$B29 &amp; ":U" &amp; ROW(I29)-$B29+VLOOKUP(1,INDIRECT("A" &amp; ROW(I29)+1-$B29 &amp; ":B999"),2,0)</f>
        <v>M28:U30</v>
      </c>
      <c r="M29">
        <f ca="1">IF(N29="","",RANK($U29,INDIRECT(H29),0))</f>
        <v>1</v>
      </c>
      <c r="N29" s="1">
        <v>66</v>
      </c>
      <c r="O29" s="2">
        <v>3.52</v>
      </c>
      <c r="P29" s="2">
        <v>0</v>
      </c>
      <c r="Q29" s="2">
        <v>3.63</v>
      </c>
      <c r="R29" s="2">
        <f>IF(RANK($O29,$O29:$Q29,0)=1,$O29,IF(RANK($P29,$O29:$Q29,0)=1,$P29,$Q29))</f>
        <v>3.63</v>
      </c>
      <c r="S29" s="2">
        <f>IF(RANK($O29,$O29:$Q29,0)=2,$O29,IF(RANK($P29,$O29:$Q29,0)=2,$P29,$Q29))</f>
        <v>3.52</v>
      </c>
      <c r="T29" s="2">
        <f>IF(RANK($O29,$O29:$Q29,0)=3,$O29,IF(RANK($P29,$O29:$Q29,0)=3,$P29,$Q29))</f>
        <v>0</v>
      </c>
      <c r="U29" s="2">
        <f>((($R29)*10000)+$S29)*10000+$T29+$N29/1000</f>
        <v>363035200.06599993</v>
      </c>
    </row>
    <row r="30" spans="1:23" x14ac:dyDescent="0.2">
      <c r="A30" s="35">
        <f>IF(AND(N31=""),1,"")</f>
        <v>1</v>
      </c>
      <c r="B30" s="70">
        <f>IF(B29="",1,B29+1)</f>
        <v>3</v>
      </c>
      <c r="C30" s="70">
        <f ca="1">IF(M30="","",VLOOKUP($B30,INDIRECT(L30),2,FALSE))</f>
        <v>25</v>
      </c>
      <c r="D30" s="64" t="str">
        <f ca="1">IF($C30="","",IF(ISERROR(VLOOKUP(C30,Athletes,2,FALSE)),"Unknown Athlete",PROPER(VLOOKUP(C30,Athletes,2,FALSE))))</f>
        <v>Tommy Heath</v>
      </c>
      <c r="E30" s="64" t="str">
        <f ca="1">IF($C30="","",IF(VLOOKUP(C30,Athletes,3,FALSE)="","",VLOOKUP(C30,Athletes,3,FALSE)))</f>
        <v>N&amp;P</v>
      </c>
      <c r="F30" s="64" t="str">
        <f ca="1">IF($C30="","",IF(ISERROR(VLOOKUP(C30,Athletes,7,FALSE)),"",VLOOKUP(C30,Athletes,7,FALSE)))</f>
        <v>U11B</v>
      </c>
      <c r="G30" s="71">
        <f ca="1">IF(M30="","",VLOOKUP($B30,INDIRECT(L30),6,FALSE))</f>
        <v>3.09</v>
      </c>
      <c r="H30" s="35" t="str">
        <f ca="1">"U" &amp; ROW(H30)+1-$B30 &amp; ":U" &amp; ROW(H30)-$B30+VLOOKUP(1,INDIRECT("A" &amp; ROW(H30)+1-$B30 &amp; ":B999"),2,0)</f>
        <v>U28:U30</v>
      </c>
      <c r="I30" s="35" t="str">
        <f ca="1">"R" &amp; ROW(I30)+1-$B30 &amp; ":R" &amp; ROW(I30)-$B30+VLOOKUP(1,INDIRECT("A" &amp; ROW(I30)+1-$B30 &amp; ":B999"),2,0)</f>
        <v>R28:R30</v>
      </c>
      <c r="J30" s="35" t="str">
        <f ca="1">"S" &amp; ROW(J30)+1-$B30 &amp; ":S" &amp; ROW(J30)-$B30+VLOOKUP(1,INDIRECT("A" &amp; ROW(J30)+1-$B30 &amp; ":B999"),2,0)</f>
        <v>S28:S30</v>
      </c>
      <c r="K30" s="35" t="str">
        <f ca="1">"T" &amp; ROW(K30)+1-$B30 &amp; ":T" &amp; ROW(K30)-$B30+VLOOKUP(1,INDIRECT("A" &amp; ROW(K30)+1-$B30 &amp; ":B999"),2,0)</f>
        <v>T28:T30</v>
      </c>
      <c r="L30" s="35" t="str">
        <f ca="1">"M" &amp; ROW(I30)+1-$B30 &amp; ":U" &amp; ROW(I30)-$B30+VLOOKUP(1,INDIRECT("A" &amp; ROW(I30)+1-$B30 &amp; ":B999"),2,0)</f>
        <v>M28:U30</v>
      </c>
      <c r="M30">
        <f ca="1">IF(N30="","",RANK($U30,INDIRECT(H30),0))</f>
        <v>3</v>
      </c>
      <c r="N30" s="1">
        <v>25</v>
      </c>
      <c r="O30" s="2">
        <v>0</v>
      </c>
      <c r="P30" s="2">
        <v>3.09</v>
      </c>
      <c r="Q30" s="2">
        <v>2.97</v>
      </c>
      <c r="R30" s="2">
        <f>IF(RANK($O30,$O30:$Q30,0)=1,$O30,IF(RANK($P30,$O30:$Q30,0)=1,$P30,$Q30))</f>
        <v>3.09</v>
      </c>
      <c r="S30" s="2">
        <f>IF(RANK($O30,$O30:$Q30,0)=2,$O30,IF(RANK($P30,$O30:$Q30,0)=2,$P30,$Q30))</f>
        <v>2.97</v>
      </c>
      <c r="T30" s="2">
        <f>IF(RANK($O30,$O30:$Q30,0)=3,$O30,IF(RANK($P30,$O30:$Q30,0)=3,$P30,$Q30))</f>
        <v>0</v>
      </c>
      <c r="U30" s="2">
        <f>((($R30)*10000)+$S30)*10000+$T30+$N30/1000</f>
        <v>309029700.02499998</v>
      </c>
    </row>
    <row r="31" spans="1:23" x14ac:dyDescent="0.2">
      <c r="A31"/>
      <c r="B31"/>
      <c r="C31"/>
      <c r="D31"/>
      <c r="E31"/>
      <c r="F31"/>
      <c r="G31"/>
      <c r="J31"/>
      <c r="K31"/>
      <c r="L31"/>
      <c r="N31"/>
      <c r="O31"/>
      <c r="P31"/>
      <c r="Q31"/>
    </row>
    <row r="32" spans="1:23" x14ac:dyDescent="0.2">
      <c r="A32"/>
      <c r="B32"/>
      <c r="C32"/>
      <c r="D32"/>
      <c r="E32"/>
      <c r="F32"/>
      <c r="G32"/>
      <c r="J32"/>
      <c r="K32"/>
      <c r="L32"/>
      <c r="N32"/>
      <c r="O32"/>
      <c r="P32"/>
      <c r="Q32"/>
    </row>
    <row r="33" spans="1:23" x14ac:dyDescent="0.2">
      <c r="A33"/>
      <c r="B33"/>
      <c r="C33"/>
      <c r="D33"/>
      <c r="E33"/>
      <c r="F33"/>
      <c r="G33"/>
      <c r="J33"/>
      <c r="K33"/>
      <c r="L33"/>
      <c r="N33"/>
      <c r="O33"/>
      <c r="P33"/>
      <c r="Q33"/>
    </row>
    <row r="34" spans="1:23" ht="18" x14ac:dyDescent="0.25">
      <c r="B34" s="63" t="s">
        <v>10</v>
      </c>
      <c r="C34" s="63" t="s">
        <v>304</v>
      </c>
      <c r="E34" s="63"/>
      <c r="G34" s="65"/>
      <c r="N34" s="31" t="s">
        <v>15</v>
      </c>
      <c r="O34" s="32"/>
      <c r="P34" s="32"/>
      <c r="Q34" s="33"/>
      <c r="R34" s="33"/>
      <c r="S34" s="33"/>
      <c r="T34" s="33"/>
      <c r="U34" s="34"/>
      <c r="V34" s="34"/>
      <c r="W34" s="34"/>
    </row>
    <row r="35" spans="1:23" ht="15.75" customHeight="1" x14ac:dyDescent="0.25">
      <c r="B35" s="63"/>
      <c r="D35" s="63"/>
      <c r="E35" s="66"/>
      <c r="N35"/>
      <c r="R35" s="2"/>
      <c r="S35" s="2"/>
      <c r="T35" s="2"/>
    </row>
    <row r="36" spans="1:23" ht="15.75" thickBot="1" x14ac:dyDescent="0.25">
      <c r="A36" s="37" t="s">
        <v>50</v>
      </c>
      <c r="B36" s="8" t="s">
        <v>9</v>
      </c>
      <c r="C36" s="8" t="s">
        <v>62</v>
      </c>
      <c r="D36" s="8" t="s">
        <v>6</v>
      </c>
      <c r="E36" s="8" t="s">
        <v>7</v>
      </c>
      <c r="F36" s="8" t="s">
        <v>49</v>
      </c>
      <c r="G36" s="40" t="s">
        <v>12</v>
      </c>
      <c r="H36" s="37" t="s">
        <v>54</v>
      </c>
      <c r="I36" s="37" t="s">
        <v>51</v>
      </c>
      <c r="J36" s="37" t="s">
        <v>52</v>
      </c>
      <c r="K36" s="37" t="s">
        <v>53</v>
      </c>
      <c r="L36" s="37" t="s">
        <v>24</v>
      </c>
      <c r="M36" s="10" t="s">
        <v>23</v>
      </c>
      <c r="N36" s="9" t="s">
        <v>62</v>
      </c>
      <c r="O36" s="11" t="s">
        <v>16</v>
      </c>
      <c r="P36" s="11" t="s">
        <v>17</v>
      </c>
      <c r="Q36" s="11" t="s">
        <v>18</v>
      </c>
      <c r="R36" s="12" t="s">
        <v>19</v>
      </c>
      <c r="S36" s="12" t="s">
        <v>20</v>
      </c>
      <c r="T36" s="12" t="s">
        <v>21</v>
      </c>
      <c r="U36" s="10" t="s">
        <v>22</v>
      </c>
    </row>
    <row r="37" spans="1:23" ht="15" x14ac:dyDescent="0.2">
      <c r="B37" s="68"/>
      <c r="C37" s="68"/>
      <c r="D37" s="68"/>
      <c r="E37" s="68"/>
      <c r="F37" s="68"/>
      <c r="G37" s="69"/>
      <c r="H37" s="35"/>
      <c r="I37" s="35"/>
      <c r="N37"/>
      <c r="R37" s="2"/>
      <c r="S37" s="2"/>
      <c r="T37" s="2"/>
      <c r="U37" s="2"/>
    </row>
    <row r="38" spans="1:23" x14ac:dyDescent="0.2">
      <c r="A38" s="35" t="str">
        <f t="shared" ref="A38:A50" si="14">IF(AND(N39=""),1,"")</f>
        <v/>
      </c>
      <c r="B38" s="70">
        <f t="shared" ref="B38:B50" si="15">IF(B37="",1,B37+1)</f>
        <v>1</v>
      </c>
      <c r="C38" s="70">
        <f t="shared" ref="C38:C50" ca="1" si="16">IF(M38="","",VLOOKUP($B38,INDIRECT(L38),2,FALSE))</f>
        <v>56</v>
      </c>
      <c r="D38" s="64" t="str">
        <f t="shared" ref="D38:D50" ca="1" si="17">IF($C38="","",IF(ISERROR(VLOOKUP(C38,Athletes,2,FALSE)),"Unknown Athlete",PROPER(VLOOKUP(C38,Athletes,2,FALSE))))</f>
        <v>Isabella Mulready</v>
      </c>
      <c r="E38" s="64" t="str">
        <f t="shared" ref="E38:E50" ca="1" si="18">IF($C38="","",IF(VLOOKUP(C38,Athletes,3,FALSE)="","",VLOOKUP(C38,Athletes,3,FALSE)))</f>
        <v>N&amp;P</v>
      </c>
      <c r="F38" s="64" t="str">
        <f t="shared" ref="F38:F50" ca="1" si="19">IF($C38="","",IF(ISERROR(VLOOKUP(C38,Athletes,7,FALSE)),"",VLOOKUP(C38,Athletes,7,FALSE)))</f>
        <v>U11G</v>
      </c>
      <c r="G38" s="71">
        <f t="shared" ref="G38:G50" ca="1" si="20">IF(M38="","",VLOOKUP($B38,INDIRECT(L38),6,FALSE))</f>
        <v>3.41</v>
      </c>
      <c r="H38" s="35" t="str">
        <f t="shared" ref="H38:H50" ca="1" si="21">"U" &amp; ROW(H38)+1-$B38 &amp; ":U" &amp; ROW(H38)-$B38+VLOOKUP(1,INDIRECT("A" &amp; ROW(H38)+1-$B38 &amp; ":B999"),2,0)</f>
        <v>U38:U50</v>
      </c>
      <c r="I38" s="35" t="str">
        <f t="shared" ref="I38:I50" ca="1" si="22">"R" &amp; ROW(I38)+1-$B38 &amp; ":R" &amp; ROW(I38)-$B38+VLOOKUP(1,INDIRECT("A" &amp; ROW(I38)+1-$B38 &amp; ":B999"),2,0)</f>
        <v>R38:R50</v>
      </c>
      <c r="J38" s="35" t="str">
        <f t="shared" ref="J38:J50" ca="1" si="23">"S" &amp; ROW(J38)+1-$B38 &amp; ":S" &amp; ROW(J38)-$B38+VLOOKUP(1,INDIRECT("A" &amp; ROW(J38)+1-$B38 &amp; ":B999"),2,0)</f>
        <v>S38:S50</v>
      </c>
      <c r="K38" s="35" t="str">
        <f t="shared" ref="K38:K50" ca="1" si="24">"T" &amp; ROW(K38)+1-$B38 &amp; ":T" &amp; ROW(K38)-$B38+VLOOKUP(1,INDIRECT("A" &amp; ROW(K38)+1-$B38 &amp; ":B999"),2,0)</f>
        <v>T38:T50</v>
      </c>
      <c r="L38" s="35" t="str">
        <f t="shared" ref="L38:L50" ca="1" si="25">"M" &amp; ROW(I38)+1-$B38 &amp; ":U" &amp; ROW(I38)-$B38+VLOOKUP(1,INDIRECT("A" &amp; ROW(I38)+1-$B38 &amp; ":B999"),2,0)</f>
        <v>M38:U50</v>
      </c>
      <c r="M38">
        <f t="shared" ref="M38:M50" ca="1" si="26">IF(N38="","",RANK($U38,INDIRECT(H38),0))</f>
        <v>3</v>
      </c>
      <c r="N38" s="1">
        <v>7</v>
      </c>
      <c r="O38" s="2">
        <v>3</v>
      </c>
      <c r="P38" s="2">
        <v>2.77</v>
      </c>
      <c r="Q38" s="2">
        <v>2.81</v>
      </c>
      <c r="R38" s="2">
        <f t="shared" ref="R38:R50" si="27">IF(RANK($O38,$O38:$Q38,0)=1,$O38,IF(RANK($P38,$O38:$Q38,0)=1,$P38,$Q38))</f>
        <v>3</v>
      </c>
      <c r="S38" s="2">
        <f t="shared" ref="S38:S50" si="28">IF(RANK($O38,$O38:$Q38,0)=2,$O38,IF(RANK($P38,$O38:$Q38,0)=2,$P38,$Q38))</f>
        <v>2.81</v>
      </c>
      <c r="T38" s="2">
        <f t="shared" ref="T38:T50" si="29">IF(RANK($O38,$O38:$Q38,0)=3,$O38,IF(RANK($P38,$O38:$Q38,0)=3,$P38,$Q38))</f>
        <v>2.77</v>
      </c>
      <c r="U38" s="2">
        <f t="shared" ref="U38:U50" si="30">((($R38)*10000)+$S38)*10000+$T38+$N38/1000</f>
        <v>300028102.77700001</v>
      </c>
    </row>
    <row r="39" spans="1:23" x14ac:dyDescent="0.2">
      <c r="A39" s="35" t="str">
        <f t="shared" si="14"/>
        <v/>
      </c>
      <c r="B39" s="70">
        <f t="shared" si="15"/>
        <v>2</v>
      </c>
      <c r="C39" s="70">
        <f t="shared" ca="1" si="16"/>
        <v>74</v>
      </c>
      <c r="D39" s="64" t="str">
        <f t="shared" ca="1" si="17"/>
        <v>Sennen Gibson</v>
      </c>
      <c r="E39" s="64" t="str">
        <f t="shared" ca="1" si="18"/>
        <v>CAC</v>
      </c>
      <c r="F39" s="64" t="str">
        <f t="shared" ca="1" si="19"/>
        <v>U11G</v>
      </c>
      <c r="G39" s="71">
        <f t="shared" ca="1" si="20"/>
        <v>3.38</v>
      </c>
      <c r="H39" s="35" t="str">
        <f t="shared" ca="1" si="21"/>
        <v>U38:U50</v>
      </c>
      <c r="I39" s="35" t="str">
        <f t="shared" ca="1" si="22"/>
        <v>R38:R50</v>
      </c>
      <c r="J39" s="35" t="str">
        <f t="shared" ca="1" si="23"/>
        <v>S38:S50</v>
      </c>
      <c r="K39" s="35" t="str">
        <f t="shared" ca="1" si="24"/>
        <v>T38:T50</v>
      </c>
      <c r="L39" s="35" t="str">
        <f t="shared" ca="1" si="25"/>
        <v>M38:U50</v>
      </c>
      <c r="M39">
        <f t="shared" ca="1" si="26"/>
        <v>8</v>
      </c>
      <c r="N39" s="1">
        <v>53</v>
      </c>
      <c r="O39" s="2">
        <v>2</v>
      </c>
      <c r="P39" s="2">
        <v>0</v>
      </c>
      <c r="Q39" s="2">
        <v>2.56</v>
      </c>
      <c r="R39" s="2">
        <f t="shared" si="27"/>
        <v>2.56</v>
      </c>
      <c r="S39" s="2">
        <f t="shared" si="28"/>
        <v>2</v>
      </c>
      <c r="T39" s="2">
        <f t="shared" si="29"/>
        <v>0</v>
      </c>
      <c r="U39" s="2">
        <f t="shared" si="30"/>
        <v>256020000.053</v>
      </c>
    </row>
    <row r="40" spans="1:23" x14ac:dyDescent="0.2">
      <c r="A40" s="35" t="str">
        <f t="shared" si="14"/>
        <v/>
      </c>
      <c r="B40" s="70">
        <f t="shared" si="15"/>
        <v>3</v>
      </c>
      <c r="C40" s="70">
        <f t="shared" ca="1" si="16"/>
        <v>7</v>
      </c>
      <c r="D40" s="64" t="str">
        <f t="shared" ca="1" si="17"/>
        <v>Shara Ingleby</v>
      </c>
      <c r="E40" s="64" t="str">
        <f t="shared" ca="1" si="18"/>
        <v>COPAC</v>
      </c>
      <c r="F40" s="64" t="str">
        <f t="shared" ca="1" si="19"/>
        <v>U11G</v>
      </c>
      <c r="G40" s="71">
        <f t="shared" ca="1" si="20"/>
        <v>3</v>
      </c>
      <c r="H40" s="35" t="str">
        <f t="shared" ca="1" si="21"/>
        <v>U38:U50</v>
      </c>
      <c r="I40" s="35" t="str">
        <f t="shared" ca="1" si="22"/>
        <v>R38:R50</v>
      </c>
      <c r="J40" s="35" t="str">
        <f t="shared" ca="1" si="23"/>
        <v>S38:S50</v>
      </c>
      <c r="K40" s="35" t="str">
        <f t="shared" ca="1" si="24"/>
        <v>T38:T50</v>
      </c>
      <c r="L40" s="35" t="str">
        <f t="shared" ca="1" si="25"/>
        <v>M38:U50</v>
      </c>
      <c r="M40">
        <f t="shared" ca="1" si="26"/>
        <v>6</v>
      </c>
      <c r="N40" s="1">
        <v>80</v>
      </c>
      <c r="O40" s="2">
        <v>2.2799999999999998</v>
      </c>
      <c r="P40" s="2">
        <v>2.7</v>
      </c>
      <c r="Q40" s="2">
        <v>2.29</v>
      </c>
      <c r="R40" s="2">
        <f t="shared" si="27"/>
        <v>2.7</v>
      </c>
      <c r="S40" s="2">
        <f t="shared" si="28"/>
        <v>2.29</v>
      </c>
      <c r="T40" s="2">
        <f t="shared" si="29"/>
        <v>2.2799999999999998</v>
      </c>
      <c r="U40" s="2">
        <f t="shared" si="30"/>
        <v>270022902.35999995</v>
      </c>
    </row>
    <row r="41" spans="1:23" x14ac:dyDescent="0.2">
      <c r="A41" s="35" t="str">
        <f t="shared" si="14"/>
        <v/>
      </c>
      <c r="B41" s="70">
        <f t="shared" si="15"/>
        <v>4</v>
      </c>
      <c r="C41" s="70">
        <f t="shared" ca="1" si="16"/>
        <v>23</v>
      </c>
      <c r="D41" s="64" t="str">
        <f t="shared" ca="1" si="17"/>
        <v>Athena Jefferies</v>
      </c>
      <c r="E41" s="64" t="str">
        <f t="shared" ca="1" si="18"/>
        <v>N&amp;P</v>
      </c>
      <c r="F41" s="64" t="str">
        <f t="shared" ca="1" si="19"/>
        <v>U11G</v>
      </c>
      <c r="G41" s="71">
        <f t="shared" ca="1" si="20"/>
        <v>2.9</v>
      </c>
      <c r="H41" s="35" t="str">
        <f t="shared" ca="1" si="21"/>
        <v>U38:U50</v>
      </c>
      <c r="I41" s="35" t="str">
        <f t="shared" ca="1" si="22"/>
        <v>R38:R50</v>
      </c>
      <c r="J41" s="35" t="str">
        <f t="shared" ca="1" si="23"/>
        <v>S38:S50</v>
      </c>
      <c r="K41" s="35" t="str">
        <f t="shared" ca="1" si="24"/>
        <v>T38:T50</v>
      </c>
      <c r="L41" s="35" t="str">
        <f t="shared" ca="1" si="25"/>
        <v>M38:U50</v>
      </c>
      <c r="M41">
        <f t="shared" ca="1" si="26"/>
        <v>13</v>
      </c>
      <c r="N41" s="1">
        <v>171</v>
      </c>
      <c r="O41" s="2">
        <v>2.29</v>
      </c>
      <c r="P41" s="2">
        <v>1.93</v>
      </c>
      <c r="Q41" s="2">
        <v>2.2599999999999998</v>
      </c>
      <c r="R41" s="2">
        <f t="shared" si="27"/>
        <v>2.29</v>
      </c>
      <c r="S41" s="2">
        <f t="shared" si="28"/>
        <v>2.2599999999999998</v>
      </c>
      <c r="T41" s="2">
        <f t="shared" si="29"/>
        <v>1.93</v>
      </c>
      <c r="U41" s="2">
        <f t="shared" si="30"/>
        <v>229022602.10099998</v>
      </c>
    </row>
    <row r="42" spans="1:23" x14ac:dyDescent="0.2">
      <c r="A42" s="35" t="str">
        <f t="shared" si="14"/>
        <v/>
      </c>
      <c r="B42" s="70">
        <f t="shared" si="15"/>
        <v>5</v>
      </c>
      <c r="C42" s="70">
        <f t="shared" ca="1" si="16"/>
        <v>55</v>
      </c>
      <c r="D42" s="64" t="str">
        <f t="shared" ca="1" si="17"/>
        <v>Rosie O'Meara</v>
      </c>
      <c r="E42" s="64" t="str">
        <f t="shared" ca="1" si="18"/>
        <v>N&amp;P</v>
      </c>
      <c r="F42" s="64" t="str">
        <f t="shared" ca="1" si="19"/>
        <v>U11G</v>
      </c>
      <c r="G42" s="71">
        <f t="shared" ca="1" si="20"/>
        <v>2.72</v>
      </c>
      <c r="H42" s="35" t="str">
        <f t="shared" ca="1" si="21"/>
        <v>U38:U50</v>
      </c>
      <c r="I42" s="35" t="str">
        <f t="shared" ca="1" si="22"/>
        <v>R38:R50</v>
      </c>
      <c r="J42" s="35" t="str">
        <f t="shared" ca="1" si="23"/>
        <v>S38:S50</v>
      </c>
      <c r="K42" s="35" t="str">
        <f t="shared" ca="1" si="24"/>
        <v>T38:T50</v>
      </c>
      <c r="L42" s="35" t="str">
        <f t="shared" ca="1" si="25"/>
        <v>M38:U50</v>
      </c>
      <c r="M42">
        <f t="shared" ca="1" si="26"/>
        <v>9</v>
      </c>
      <c r="N42" s="1">
        <v>172</v>
      </c>
      <c r="O42" s="2">
        <v>0</v>
      </c>
      <c r="P42" s="2">
        <v>2.5099999999999998</v>
      </c>
      <c r="Q42" s="2">
        <v>2.4300000000000002</v>
      </c>
      <c r="R42" s="2">
        <f t="shared" si="27"/>
        <v>2.5099999999999998</v>
      </c>
      <c r="S42" s="2">
        <f t="shared" si="28"/>
        <v>2.4300000000000002</v>
      </c>
      <c r="T42" s="2">
        <f t="shared" si="29"/>
        <v>0</v>
      </c>
      <c r="U42" s="2">
        <f t="shared" si="30"/>
        <v>251024300.17199996</v>
      </c>
    </row>
    <row r="43" spans="1:23" x14ac:dyDescent="0.2">
      <c r="A43" s="35" t="str">
        <f t="shared" si="14"/>
        <v/>
      </c>
      <c r="B43" s="70">
        <f t="shared" si="15"/>
        <v>6</v>
      </c>
      <c r="C43" s="70">
        <f t="shared" ca="1" si="16"/>
        <v>80</v>
      </c>
      <c r="D43" s="64" t="str">
        <f t="shared" ca="1" si="17"/>
        <v>Evelyn Cain</v>
      </c>
      <c r="E43" s="64" t="str">
        <f t="shared" ca="1" si="18"/>
        <v>N&amp;P</v>
      </c>
      <c r="F43" s="64" t="str">
        <f t="shared" ca="1" si="19"/>
        <v>U11G</v>
      </c>
      <c r="G43" s="71">
        <f t="shared" ca="1" si="20"/>
        <v>2.7</v>
      </c>
      <c r="H43" s="35" t="str">
        <f t="shared" ca="1" si="21"/>
        <v>U38:U50</v>
      </c>
      <c r="I43" s="35" t="str">
        <f t="shared" ca="1" si="22"/>
        <v>R38:R50</v>
      </c>
      <c r="J43" s="35" t="str">
        <f t="shared" ca="1" si="23"/>
        <v>S38:S50</v>
      </c>
      <c r="K43" s="35" t="str">
        <f t="shared" ca="1" si="24"/>
        <v>T38:T50</v>
      </c>
      <c r="L43" s="35" t="str">
        <f t="shared" ca="1" si="25"/>
        <v>M38:U50</v>
      </c>
      <c r="M43">
        <f t="shared" ca="1" si="26"/>
        <v>11</v>
      </c>
      <c r="N43" s="1">
        <v>173</v>
      </c>
      <c r="O43" s="2">
        <v>2.38</v>
      </c>
      <c r="P43" s="2">
        <v>2.36</v>
      </c>
      <c r="Q43" s="2">
        <v>2.16</v>
      </c>
      <c r="R43" s="2">
        <f t="shared" si="27"/>
        <v>2.38</v>
      </c>
      <c r="S43" s="2">
        <f t="shared" si="28"/>
        <v>2.36</v>
      </c>
      <c r="T43" s="2">
        <f t="shared" si="29"/>
        <v>2.16</v>
      </c>
      <c r="U43" s="2">
        <f t="shared" si="30"/>
        <v>238023602.333</v>
      </c>
    </row>
    <row r="44" spans="1:23" x14ac:dyDescent="0.2">
      <c r="A44" s="35" t="str">
        <f t="shared" si="14"/>
        <v/>
      </c>
      <c r="B44" s="70">
        <f t="shared" si="15"/>
        <v>7</v>
      </c>
      <c r="C44" s="70">
        <f t="shared" ca="1" si="16"/>
        <v>174</v>
      </c>
      <c r="D44" s="64" t="str">
        <f t="shared" ca="1" si="17"/>
        <v>Grace Hamilton</v>
      </c>
      <c r="E44" s="64" t="str">
        <f t="shared" ca="1" si="18"/>
        <v>Truro High</v>
      </c>
      <c r="F44" s="64" t="str">
        <f t="shared" ca="1" si="19"/>
        <v>U11G</v>
      </c>
      <c r="G44" s="71">
        <f t="shared" ca="1" si="20"/>
        <v>2.62</v>
      </c>
      <c r="H44" s="35" t="str">
        <f t="shared" ca="1" si="21"/>
        <v>U38:U50</v>
      </c>
      <c r="I44" s="35" t="str">
        <f t="shared" ca="1" si="22"/>
        <v>R38:R50</v>
      </c>
      <c r="J44" s="35" t="str">
        <f t="shared" ca="1" si="23"/>
        <v>S38:S50</v>
      </c>
      <c r="K44" s="35" t="str">
        <f t="shared" ca="1" si="24"/>
        <v>T38:T50</v>
      </c>
      <c r="L44" s="35" t="str">
        <f t="shared" ca="1" si="25"/>
        <v>M38:U50</v>
      </c>
      <c r="M44">
        <f t="shared" ca="1" si="26"/>
        <v>7</v>
      </c>
      <c r="N44" s="1">
        <v>174</v>
      </c>
      <c r="O44" s="2">
        <v>2.62</v>
      </c>
      <c r="P44" s="2">
        <v>2.4500000000000002</v>
      </c>
      <c r="Q44" s="2">
        <v>0</v>
      </c>
      <c r="R44" s="2">
        <f t="shared" si="27"/>
        <v>2.62</v>
      </c>
      <c r="S44" s="2">
        <f t="shared" si="28"/>
        <v>2.4500000000000002</v>
      </c>
      <c r="T44" s="2">
        <f t="shared" si="29"/>
        <v>0</v>
      </c>
      <c r="U44" s="2">
        <f t="shared" si="30"/>
        <v>262024500.17399999</v>
      </c>
    </row>
    <row r="45" spans="1:23" x14ac:dyDescent="0.2">
      <c r="A45" s="35" t="str">
        <f t="shared" si="14"/>
        <v/>
      </c>
      <c r="B45" s="70">
        <f t="shared" si="15"/>
        <v>8</v>
      </c>
      <c r="C45" s="70">
        <f t="shared" ca="1" si="16"/>
        <v>53</v>
      </c>
      <c r="D45" s="64" t="str">
        <f t="shared" ca="1" si="17"/>
        <v>Olivia Webber</v>
      </c>
      <c r="E45" s="64" t="str">
        <f t="shared" ca="1" si="18"/>
        <v>COPAC</v>
      </c>
      <c r="F45" s="64" t="str">
        <f t="shared" ca="1" si="19"/>
        <v>U11G</v>
      </c>
      <c r="G45" s="71">
        <f t="shared" ca="1" si="20"/>
        <v>2.56</v>
      </c>
      <c r="H45" s="35" t="str">
        <f t="shared" ca="1" si="21"/>
        <v>U38:U50</v>
      </c>
      <c r="I45" s="35" t="str">
        <f t="shared" ca="1" si="22"/>
        <v>R38:R50</v>
      </c>
      <c r="J45" s="35" t="str">
        <f t="shared" ca="1" si="23"/>
        <v>S38:S50</v>
      </c>
      <c r="K45" s="35" t="str">
        <f t="shared" ca="1" si="24"/>
        <v>T38:T50</v>
      </c>
      <c r="L45" s="35" t="str">
        <f t="shared" ca="1" si="25"/>
        <v>M38:U50</v>
      </c>
      <c r="M45">
        <f t="shared" ca="1" si="26"/>
        <v>12</v>
      </c>
      <c r="N45" s="1">
        <v>14</v>
      </c>
      <c r="O45" s="2">
        <v>2.2999999999999998</v>
      </c>
      <c r="P45" s="2">
        <v>1.71</v>
      </c>
      <c r="Q45" s="2">
        <v>2.2200000000000002</v>
      </c>
      <c r="R45" s="2">
        <f t="shared" si="27"/>
        <v>2.2999999999999998</v>
      </c>
      <c r="S45" s="2">
        <f t="shared" si="28"/>
        <v>2.2200000000000002</v>
      </c>
      <c r="T45" s="2">
        <f t="shared" si="29"/>
        <v>1.71</v>
      </c>
      <c r="U45" s="2">
        <f t="shared" si="30"/>
        <v>230022201.72400001</v>
      </c>
    </row>
    <row r="46" spans="1:23" x14ac:dyDescent="0.2">
      <c r="A46" s="35" t="str">
        <f t="shared" si="14"/>
        <v/>
      </c>
      <c r="B46" s="70">
        <f t="shared" si="15"/>
        <v>9</v>
      </c>
      <c r="C46" s="70">
        <f t="shared" ca="1" si="16"/>
        <v>172</v>
      </c>
      <c r="D46" s="64" t="str">
        <f t="shared" ca="1" si="17"/>
        <v>Charlotte Fox</v>
      </c>
      <c r="E46" s="64" t="str">
        <f t="shared" ca="1" si="18"/>
        <v>Truro High</v>
      </c>
      <c r="F46" s="64" t="str">
        <f t="shared" ca="1" si="19"/>
        <v>U11G</v>
      </c>
      <c r="G46" s="71">
        <f t="shared" ca="1" si="20"/>
        <v>2.5099999999999998</v>
      </c>
      <c r="H46" s="35" t="str">
        <f t="shared" ca="1" si="21"/>
        <v>U38:U50</v>
      </c>
      <c r="I46" s="35" t="str">
        <f t="shared" ca="1" si="22"/>
        <v>R38:R50</v>
      </c>
      <c r="J46" s="35" t="str">
        <f t="shared" ca="1" si="23"/>
        <v>S38:S50</v>
      </c>
      <c r="K46" s="35" t="str">
        <f t="shared" ca="1" si="24"/>
        <v>T38:T50</v>
      </c>
      <c r="L46" s="35" t="str">
        <f t="shared" ca="1" si="25"/>
        <v>M38:U50</v>
      </c>
      <c r="M46">
        <f t="shared" ca="1" si="26"/>
        <v>4</v>
      </c>
      <c r="N46" s="1">
        <v>23</v>
      </c>
      <c r="O46" s="2">
        <v>2.9</v>
      </c>
      <c r="P46" s="2">
        <v>2.83</v>
      </c>
      <c r="Q46" s="2">
        <v>2.85</v>
      </c>
      <c r="R46" s="2">
        <f t="shared" si="27"/>
        <v>2.9</v>
      </c>
      <c r="S46" s="2">
        <f t="shared" si="28"/>
        <v>2.85</v>
      </c>
      <c r="T46" s="2">
        <f t="shared" si="29"/>
        <v>2.83</v>
      </c>
      <c r="U46" s="2">
        <f t="shared" si="30"/>
        <v>290028502.85299999</v>
      </c>
    </row>
    <row r="47" spans="1:23" x14ac:dyDescent="0.2">
      <c r="A47" s="35" t="str">
        <f t="shared" si="14"/>
        <v/>
      </c>
      <c r="B47" s="70">
        <f t="shared" si="15"/>
        <v>10</v>
      </c>
      <c r="C47" s="70">
        <f t="shared" ca="1" si="16"/>
        <v>176</v>
      </c>
      <c r="D47" s="64" t="str">
        <f t="shared" ca="1" si="17"/>
        <v>Ava Jones</v>
      </c>
      <c r="E47" s="64" t="str">
        <f t="shared" ca="1" si="18"/>
        <v>Truro High</v>
      </c>
      <c r="F47" s="64" t="str">
        <f t="shared" ca="1" si="19"/>
        <v>U11G</v>
      </c>
      <c r="G47" s="71">
        <f t="shared" ca="1" si="20"/>
        <v>2.48</v>
      </c>
      <c r="H47" s="35" t="str">
        <f t="shared" ca="1" si="21"/>
        <v>U38:U50</v>
      </c>
      <c r="I47" s="35" t="str">
        <f t="shared" ca="1" si="22"/>
        <v>R38:R50</v>
      </c>
      <c r="J47" s="35" t="str">
        <f t="shared" ca="1" si="23"/>
        <v>S38:S50</v>
      </c>
      <c r="K47" s="35" t="str">
        <f t="shared" ca="1" si="24"/>
        <v>T38:T50</v>
      </c>
      <c r="L47" s="35" t="str">
        <f t="shared" ca="1" si="25"/>
        <v>M38:U50</v>
      </c>
      <c r="M47">
        <f t="shared" ca="1" si="26"/>
        <v>5</v>
      </c>
      <c r="N47" s="1">
        <v>55</v>
      </c>
      <c r="O47" s="2">
        <v>1.9</v>
      </c>
      <c r="P47" s="2">
        <v>2.72</v>
      </c>
      <c r="Q47" s="2">
        <v>2.6</v>
      </c>
      <c r="R47" s="2">
        <f t="shared" si="27"/>
        <v>2.72</v>
      </c>
      <c r="S47" s="2">
        <f t="shared" si="28"/>
        <v>2.6</v>
      </c>
      <c r="T47" s="2">
        <f t="shared" si="29"/>
        <v>1.9</v>
      </c>
      <c r="U47" s="2">
        <f t="shared" si="30"/>
        <v>272026001.95499998</v>
      </c>
    </row>
    <row r="48" spans="1:23" x14ac:dyDescent="0.2">
      <c r="A48" s="35" t="str">
        <f t="shared" si="14"/>
        <v/>
      </c>
      <c r="B48" s="70">
        <f t="shared" si="15"/>
        <v>11</v>
      </c>
      <c r="C48" s="70">
        <f t="shared" ca="1" si="16"/>
        <v>173</v>
      </c>
      <c r="D48" s="64" t="str">
        <f t="shared" ca="1" si="17"/>
        <v>Nia Burnard</v>
      </c>
      <c r="E48" s="64" t="str">
        <f t="shared" ca="1" si="18"/>
        <v>Truro High</v>
      </c>
      <c r="F48" s="64" t="str">
        <f t="shared" ca="1" si="19"/>
        <v>U11G</v>
      </c>
      <c r="G48" s="71">
        <f t="shared" ca="1" si="20"/>
        <v>2.38</v>
      </c>
      <c r="H48" s="35" t="str">
        <f t="shared" ca="1" si="21"/>
        <v>U38:U50</v>
      </c>
      <c r="I48" s="35" t="str">
        <f t="shared" ca="1" si="22"/>
        <v>R38:R50</v>
      </c>
      <c r="J48" s="35" t="str">
        <f t="shared" ca="1" si="23"/>
        <v>S38:S50</v>
      </c>
      <c r="K48" s="35" t="str">
        <f t="shared" ca="1" si="24"/>
        <v>T38:T50</v>
      </c>
      <c r="L48" s="35" t="str">
        <f t="shared" ca="1" si="25"/>
        <v>M38:U50</v>
      </c>
      <c r="M48">
        <f t="shared" ca="1" si="26"/>
        <v>1</v>
      </c>
      <c r="N48" s="1">
        <v>56</v>
      </c>
      <c r="O48" s="2">
        <v>3.18</v>
      </c>
      <c r="P48" s="2">
        <v>2.95</v>
      </c>
      <c r="Q48" s="2">
        <v>3.41</v>
      </c>
      <c r="R48" s="2">
        <f t="shared" si="27"/>
        <v>3.41</v>
      </c>
      <c r="S48" s="2">
        <f t="shared" si="28"/>
        <v>3.18</v>
      </c>
      <c r="T48" s="2">
        <f t="shared" si="29"/>
        <v>2.95</v>
      </c>
      <c r="U48" s="2">
        <f t="shared" si="30"/>
        <v>341031803.00599998</v>
      </c>
    </row>
    <row r="49" spans="1:23" x14ac:dyDescent="0.2">
      <c r="A49" s="35" t="str">
        <f t="shared" si="14"/>
        <v/>
      </c>
      <c r="B49" s="70">
        <f t="shared" si="15"/>
        <v>12</v>
      </c>
      <c r="C49" s="70">
        <f t="shared" ca="1" si="16"/>
        <v>14</v>
      </c>
      <c r="D49" s="64" t="str">
        <f t="shared" ca="1" si="17"/>
        <v>Lyvie Cooper</v>
      </c>
      <c r="E49" s="64" t="str">
        <f t="shared" ca="1" si="18"/>
        <v>N&amp;P</v>
      </c>
      <c r="F49" s="64" t="str">
        <f t="shared" ca="1" si="19"/>
        <v>U11G</v>
      </c>
      <c r="G49" s="71">
        <f t="shared" ca="1" si="20"/>
        <v>2.2999999999999998</v>
      </c>
      <c r="H49" s="35" t="str">
        <f t="shared" ca="1" si="21"/>
        <v>U38:U50</v>
      </c>
      <c r="I49" s="35" t="str">
        <f t="shared" ca="1" si="22"/>
        <v>R38:R50</v>
      </c>
      <c r="J49" s="35" t="str">
        <f t="shared" ca="1" si="23"/>
        <v>S38:S50</v>
      </c>
      <c r="K49" s="35" t="str">
        <f t="shared" ca="1" si="24"/>
        <v>T38:T50</v>
      </c>
      <c r="L49" s="35" t="str">
        <f t="shared" ca="1" si="25"/>
        <v>M38:U50</v>
      </c>
      <c r="M49">
        <f t="shared" ca="1" si="26"/>
        <v>2</v>
      </c>
      <c r="N49" s="1">
        <v>74</v>
      </c>
      <c r="O49" s="2">
        <v>3.38</v>
      </c>
      <c r="P49" s="2">
        <v>3.08</v>
      </c>
      <c r="Q49" s="2">
        <v>3.36</v>
      </c>
      <c r="R49" s="2">
        <f t="shared" si="27"/>
        <v>3.38</v>
      </c>
      <c r="S49" s="2">
        <f t="shared" si="28"/>
        <v>3.36</v>
      </c>
      <c r="T49" s="2">
        <f t="shared" si="29"/>
        <v>3.08</v>
      </c>
      <c r="U49" s="2">
        <f t="shared" si="30"/>
        <v>338033603.15399998</v>
      </c>
    </row>
    <row r="50" spans="1:23" x14ac:dyDescent="0.2">
      <c r="A50" s="35">
        <f t="shared" si="14"/>
        <v>1</v>
      </c>
      <c r="B50" s="70">
        <f t="shared" si="15"/>
        <v>13</v>
      </c>
      <c r="C50" s="70">
        <f t="shared" ca="1" si="16"/>
        <v>171</v>
      </c>
      <c r="D50" s="64" t="str">
        <f t="shared" ca="1" si="17"/>
        <v>Bryer Sautelle-Smith</v>
      </c>
      <c r="E50" s="64" t="str">
        <f t="shared" ca="1" si="18"/>
        <v>Truro High</v>
      </c>
      <c r="F50" s="64" t="str">
        <f t="shared" ca="1" si="19"/>
        <v>U11G</v>
      </c>
      <c r="G50" s="71">
        <f t="shared" ca="1" si="20"/>
        <v>2.29</v>
      </c>
      <c r="H50" s="35" t="str">
        <f t="shared" ca="1" si="21"/>
        <v>U38:U50</v>
      </c>
      <c r="I50" s="35" t="str">
        <f t="shared" ca="1" si="22"/>
        <v>R38:R50</v>
      </c>
      <c r="J50" s="35" t="str">
        <f t="shared" ca="1" si="23"/>
        <v>S38:S50</v>
      </c>
      <c r="K50" s="35" t="str">
        <f t="shared" ca="1" si="24"/>
        <v>T38:T50</v>
      </c>
      <c r="L50" s="35" t="str">
        <f t="shared" ca="1" si="25"/>
        <v>M38:U50</v>
      </c>
      <c r="M50">
        <f t="shared" ca="1" si="26"/>
        <v>10</v>
      </c>
      <c r="N50" s="1">
        <v>176</v>
      </c>
      <c r="O50" s="2">
        <v>2.48</v>
      </c>
      <c r="P50" s="2">
        <v>0</v>
      </c>
      <c r="Q50" s="2">
        <v>2.4500000000000002</v>
      </c>
      <c r="R50" s="2">
        <f t="shared" si="27"/>
        <v>2.48</v>
      </c>
      <c r="S50" s="2">
        <f t="shared" si="28"/>
        <v>2.4500000000000002</v>
      </c>
      <c r="T50" s="2">
        <f t="shared" si="29"/>
        <v>0</v>
      </c>
      <c r="U50" s="2">
        <f t="shared" si="30"/>
        <v>248024500.176</v>
      </c>
    </row>
    <row r="51" spans="1:23" x14ac:dyDescent="0.2">
      <c r="A51"/>
      <c r="B51"/>
      <c r="C51"/>
      <c r="D51"/>
      <c r="E51"/>
      <c r="F51"/>
      <c r="G51"/>
      <c r="J51"/>
      <c r="K51"/>
      <c r="L51"/>
      <c r="N51"/>
      <c r="O51"/>
      <c r="P51"/>
      <c r="Q51"/>
    </row>
    <row r="52" spans="1:23" x14ac:dyDescent="0.2">
      <c r="A52"/>
      <c r="B52"/>
      <c r="C52"/>
      <c r="D52"/>
      <c r="E52"/>
      <c r="F52"/>
      <c r="G52"/>
      <c r="J52"/>
      <c r="K52"/>
      <c r="L52"/>
      <c r="N52"/>
      <c r="O52"/>
      <c r="P52"/>
      <c r="Q52"/>
    </row>
    <row r="53" spans="1:23" x14ac:dyDescent="0.2">
      <c r="A53"/>
      <c r="B53"/>
      <c r="C53"/>
      <c r="D53"/>
      <c r="E53"/>
      <c r="F53"/>
      <c r="G53"/>
      <c r="J53"/>
      <c r="K53"/>
      <c r="L53"/>
      <c r="N53"/>
      <c r="O53"/>
      <c r="P53"/>
      <c r="Q53"/>
    </row>
    <row r="54" spans="1:23" ht="18" x14ac:dyDescent="0.25">
      <c r="B54" s="63" t="s">
        <v>10</v>
      </c>
      <c r="C54" s="63" t="s">
        <v>305</v>
      </c>
      <c r="E54" s="63"/>
      <c r="G54" s="65"/>
      <c r="N54" s="31" t="s">
        <v>15</v>
      </c>
      <c r="O54" s="32"/>
      <c r="P54" s="32"/>
      <c r="Q54" s="33"/>
      <c r="R54" s="33"/>
      <c r="S54" s="33"/>
      <c r="T54" s="33"/>
      <c r="U54" s="34"/>
      <c r="V54" s="34"/>
      <c r="W54" s="34"/>
    </row>
    <row r="55" spans="1:23" ht="15.75" customHeight="1" x14ac:dyDescent="0.25">
      <c r="B55" s="63"/>
      <c r="D55" s="63"/>
      <c r="E55" s="66"/>
      <c r="N55"/>
      <c r="R55" s="2"/>
      <c r="S55" s="2"/>
      <c r="T55" s="2"/>
    </row>
    <row r="56" spans="1:23" ht="15.75" thickBot="1" x14ac:dyDescent="0.25">
      <c r="A56" s="37" t="s">
        <v>50</v>
      </c>
      <c r="B56" s="8" t="s">
        <v>9</v>
      </c>
      <c r="C56" s="8" t="s">
        <v>62</v>
      </c>
      <c r="D56" s="8" t="s">
        <v>6</v>
      </c>
      <c r="E56" s="8" t="s">
        <v>7</v>
      </c>
      <c r="F56" s="8" t="s">
        <v>49</v>
      </c>
      <c r="G56" s="40" t="s">
        <v>12</v>
      </c>
      <c r="H56" s="37" t="s">
        <v>54</v>
      </c>
      <c r="I56" s="37" t="s">
        <v>51</v>
      </c>
      <c r="J56" s="37" t="s">
        <v>52</v>
      </c>
      <c r="K56" s="37" t="s">
        <v>53</v>
      </c>
      <c r="L56" s="37" t="s">
        <v>24</v>
      </c>
      <c r="M56" s="10" t="s">
        <v>23</v>
      </c>
      <c r="N56" s="9" t="s">
        <v>62</v>
      </c>
      <c r="O56" s="11" t="s">
        <v>16</v>
      </c>
      <c r="P56" s="11" t="s">
        <v>17</v>
      </c>
      <c r="Q56" s="11" t="s">
        <v>18</v>
      </c>
      <c r="R56" s="12" t="s">
        <v>19</v>
      </c>
      <c r="S56" s="12" t="s">
        <v>20</v>
      </c>
      <c r="T56" s="12" t="s">
        <v>21</v>
      </c>
      <c r="U56" s="10" t="s">
        <v>22</v>
      </c>
    </row>
    <row r="57" spans="1:23" ht="15" x14ac:dyDescent="0.2">
      <c r="B57" s="68"/>
      <c r="C57" s="68"/>
      <c r="D57" s="68"/>
      <c r="E57" s="68"/>
      <c r="F57" s="68"/>
      <c r="G57" s="69"/>
      <c r="H57" s="35"/>
      <c r="I57" s="35"/>
      <c r="N57"/>
      <c r="R57" s="2"/>
      <c r="S57" s="2"/>
      <c r="T57" s="2"/>
      <c r="U57" s="2"/>
    </row>
    <row r="58" spans="1:23" x14ac:dyDescent="0.2">
      <c r="A58" s="35">
        <f>IF(AND(N59=""),1,"")</f>
        <v>1</v>
      </c>
      <c r="B58" s="70">
        <f>IF(B57="",1,B57+1)</f>
        <v>1</v>
      </c>
      <c r="C58" s="70">
        <f ca="1">IF(M58="","",VLOOKUP($B58,INDIRECT(L58),2,FALSE))</f>
        <v>68</v>
      </c>
      <c r="D58" s="64" t="str">
        <f ca="1">IF($C58="","",IF(ISERROR(VLOOKUP(C58,Athletes,2,FALSE)),"Unknown Athlete",PROPER(VLOOKUP(C58,Athletes,2,FALSE))))</f>
        <v>Jules Harrold</v>
      </c>
      <c r="E58" s="64" t="str">
        <f ca="1">IF($C58="","",IF(VLOOKUP(C58,Athletes,3,FALSE)="","",VLOOKUP(C58,Athletes,3,FALSE)))</f>
        <v>CAC</v>
      </c>
      <c r="F58" s="64" t="str">
        <f ca="1">IF($C58="","",IF(ISERROR(VLOOKUP(C58,Athletes,7,FALSE)),"",VLOOKUP(C58,Athletes,7,FALSE)))</f>
        <v>V40 Men</v>
      </c>
      <c r="G58" s="71">
        <f ca="1">IF(M58="","",VLOOKUP($B58,INDIRECT(L58),6,FALSE))</f>
        <v>9.39</v>
      </c>
      <c r="H58" s="35" t="str">
        <f ca="1">"U" &amp; ROW(H58)+1-$B58 &amp; ":U" &amp; ROW(H58)-$B58+VLOOKUP(1,INDIRECT("A" &amp; ROW(H58)+1-$B58 &amp; ":B999"),2,0)</f>
        <v>U58:U58</v>
      </c>
      <c r="I58" s="35" t="str">
        <f ca="1">"R" &amp; ROW(I58)+1-$B58 &amp; ":R" &amp; ROW(I58)-$B58+VLOOKUP(1,INDIRECT("A" &amp; ROW(I58)+1-$B58 &amp; ":B999"),2,0)</f>
        <v>R58:R58</v>
      </c>
      <c r="J58" s="35" t="str">
        <f ca="1">"S" &amp; ROW(J58)+1-$B58 &amp; ":S" &amp; ROW(J58)-$B58+VLOOKUP(1,INDIRECT("A" &amp; ROW(J58)+1-$B58 &amp; ":B999"),2,0)</f>
        <v>S58:S58</v>
      </c>
      <c r="K58" s="35" t="str">
        <f ca="1">"T" &amp; ROW(K58)+1-$B58 &amp; ":T" &amp; ROW(K58)-$B58+VLOOKUP(1,INDIRECT("A" &amp; ROW(K58)+1-$B58 &amp; ":B999"),2,0)</f>
        <v>T58:T58</v>
      </c>
      <c r="L58" s="35" t="str">
        <f ca="1">"M" &amp; ROW(I58)+1-$B58 &amp; ":U" &amp; ROW(I58)-$B58+VLOOKUP(1,INDIRECT("A" &amp; ROW(I58)+1-$B58 &amp; ":B999"),2,0)</f>
        <v>M58:U58</v>
      </c>
      <c r="M58">
        <f ca="1">IF(N58="","",RANK($U58,INDIRECT(H58),0))</f>
        <v>1</v>
      </c>
      <c r="N58" s="1">
        <v>68</v>
      </c>
      <c r="O58" s="2">
        <v>9.19</v>
      </c>
      <c r="P58" s="2">
        <v>9.1999999999999993</v>
      </c>
      <c r="Q58" s="2">
        <v>9.39</v>
      </c>
      <c r="R58" s="2">
        <f>IF(RANK($O58,$O58:$Q58,0)=1,$O58,IF(RANK($P58,$O58:$Q58,0)=1,$P58,$Q58))</f>
        <v>9.39</v>
      </c>
      <c r="S58" s="2">
        <f>IF(RANK($O58,$O58:$Q58,0)=2,$O58,IF(RANK($P58,$O58:$Q58,0)=2,$P58,$Q58))</f>
        <v>9.1999999999999993</v>
      </c>
      <c r="T58" s="2">
        <f>IF(RANK($O58,$O58:$Q58,0)=3,$O58,IF(RANK($P58,$O58:$Q58,0)=3,$P58,$Q58))</f>
        <v>9.19</v>
      </c>
      <c r="U58" s="2">
        <f>((($R58)*10000)+$S58)*10000+$T58+$N58/1000</f>
        <v>939092009.25800002</v>
      </c>
    </row>
    <row r="59" spans="1:23" x14ac:dyDescent="0.2">
      <c r="A59"/>
      <c r="B59"/>
      <c r="C59"/>
      <c r="D59"/>
      <c r="E59"/>
      <c r="F59"/>
      <c r="G59"/>
      <c r="J59"/>
      <c r="K59"/>
      <c r="L59"/>
      <c r="N59"/>
      <c r="O59"/>
      <c r="P59"/>
      <c r="Q59"/>
    </row>
    <row r="60" spans="1:23" x14ac:dyDescent="0.2">
      <c r="A60"/>
      <c r="B60"/>
      <c r="C60"/>
      <c r="D60"/>
      <c r="E60"/>
      <c r="F60"/>
      <c r="G60"/>
      <c r="J60"/>
      <c r="K60"/>
      <c r="L60"/>
      <c r="N60"/>
      <c r="O60"/>
      <c r="P60"/>
      <c r="Q60"/>
    </row>
    <row r="61" spans="1:23" x14ac:dyDescent="0.2">
      <c r="A61"/>
      <c r="B61"/>
      <c r="C61"/>
      <c r="D61"/>
      <c r="E61"/>
      <c r="F61"/>
      <c r="G61"/>
      <c r="J61"/>
      <c r="K61"/>
      <c r="L61"/>
      <c r="N61"/>
      <c r="O61"/>
      <c r="P61"/>
      <c r="Q61"/>
    </row>
    <row r="62" spans="1:23" ht="18" x14ac:dyDescent="0.25">
      <c r="B62" s="63" t="s">
        <v>10</v>
      </c>
      <c r="C62" s="63" t="s">
        <v>306</v>
      </c>
      <c r="E62" s="63"/>
      <c r="G62" s="65"/>
      <c r="N62" s="31" t="s">
        <v>15</v>
      </c>
      <c r="O62" s="32"/>
      <c r="P62" s="32"/>
      <c r="Q62" s="33"/>
      <c r="R62" s="33"/>
      <c r="S62" s="33"/>
      <c r="T62" s="33"/>
      <c r="U62" s="34"/>
      <c r="V62" s="34"/>
      <c r="W62" s="34"/>
    </row>
    <row r="63" spans="1:23" ht="15.75" customHeight="1" x14ac:dyDescent="0.25">
      <c r="B63" s="63"/>
      <c r="D63" s="63"/>
      <c r="E63" s="66"/>
      <c r="N63"/>
      <c r="R63" s="2"/>
      <c r="S63" s="2"/>
      <c r="T63" s="2"/>
    </row>
    <row r="64" spans="1:23" ht="15.75" thickBot="1" x14ac:dyDescent="0.25">
      <c r="A64" s="37" t="s">
        <v>50</v>
      </c>
      <c r="B64" s="8" t="s">
        <v>9</v>
      </c>
      <c r="C64" s="8" t="s">
        <v>62</v>
      </c>
      <c r="D64" s="8" t="s">
        <v>6</v>
      </c>
      <c r="E64" s="8" t="s">
        <v>7</v>
      </c>
      <c r="F64" s="8" t="s">
        <v>49</v>
      </c>
      <c r="G64" s="40" t="s">
        <v>12</v>
      </c>
      <c r="H64" s="37" t="s">
        <v>54</v>
      </c>
      <c r="I64" s="37" t="s">
        <v>51</v>
      </c>
      <c r="J64" s="37" t="s">
        <v>52</v>
      </c>
      <c r="K64" s="37" t="s">
        <v>53</v>
      </c>
      <c r="L64" s="37" t="s">
        <v>24</v>
      </c>
      <c r="M64" s="10" t="s">
        <v>23</v>
      </c>
      <c r="N64" s="9" t="s">
        <v>62</v>
      </c>
      <c r="O64" s="11" t="s">
        <v>16</v>
      </c>
      <c r="P64" s="11" t="s">
        <v>17</v>
      </c>
      <c r="Q64" s="11" t="s">
        <v>18</v>
      </c>
      <c r="R64" s="12" t="s">
        <v>19</v>
      </c>
      <c r="S64" s="12" t="s">
        <v>20</v>
      </c>
      <c r="T64" s="12" t="s">
        <v>21</v>
      </c>
      <c r="U64" s="10" t="s">
        <v>22</v>
      </c>
    </row>
    <row r="65" spans="1:23" ht="15" x14ac:dyDescent="0.2">
      <c r="B65" s="68"/>
      <c r="C65" s="68"/>
      <c r="D65" s="68"/>
      <c r="E65" s="68"/>
      <c r="F65" s="68"/>
      <c r="G65" s="69"/>
      <c r="H65" s="35"/>
      <c r="I65" s="35"/>
      <c r="N65"/>
      <c r="R65" s="2"/>
      <c r="S65" s="2"/>
      <c r="T65" s="2"/>
      <c r="U65" s="2"/>
    </row>
    <row r="66" spans="1:23" x14ac:dyDescent="0.2">
      <c r="A66" s="35">
        <f>IF(AND(N67=""),1,"")</f>
        <v>1</v>
      </c>
      <c r="B66" s="70">
        <f>IF(B65="",1,B65+1)</f>
        <v>1</v>
      </c>
      <c r="C66" s="70">
        <f ca="1">IF(M66="","",VLOOKUP($B66,INDIRECT(L66),2,FALSE))</f>
        <v>91</v>
      </c>
      <c r="D66" s="64" t="str">
        <f ca="1">IF($C66="","",IF(ISERROR(VLOOKUP(C66,Athletes,2,FALSE)),"Unknown Athlete",PROPER(VLOOKUP(C66,Athletes,2,FALSE))))</f>
        <v>Isobel Billau</v>
      </c>
      <c r="E66" s="64" t="str">
        <f ca="1">IF($C66="","",IF(VLOOKUP(C66,Athletes,3,FALSE)="","",VLOOKUP(C66,Athletes,3,FALSE)))</f>
        <v>CAC</v>
      </c>
      <c r="F66" s="64" t="str">
        <f ca="1">IF($C66="","",IF(ISERROR(VLOOKUP(C66,Athletes,7,FALSE)),"",VLOOKUP(C66,Athletes,7,FALSE)))</f>
        <v>SW</v>
      </c>
      <c r="G66" s="71">
        <f ca="1">IF(M66="","",VLOOKUP($B66,INDIRECT(L66),6,FALSE))</f>
        <v>10.37</v>
      </c>
      <c r="H66" s="35" t="str">
        <f ca="1">"U" &amp; ROW(H66)+1-$B66 &amp; ":U" &amp; ROW(H66)-$B66+VLOOKUP(1,INDIRECT("A" &amp; ROW(H66)+1-$B66 &amp; ":B999"),2,0)</f>
        <v>U66:U66</v>
      </c>
      <c r="I66" s="35" t="str">
        <f ca="1">"R" &amp; ROW(I66)+1-$B66 &amp; ":R" &amp; ROW(I66)-$B66+VLOOKUP(1,INDIRECT("A" &amp; ROW(I66)+1-$B66 &amp; ":B999"),2,0)</f>
        <v>R66:R66</v>
      </c>
      <c r="J66" s="35" t="str">
        <f ca="1">"S" &amp; ROW(J66)+1-$B66 &amp; ":S" &amp; ROW(J66)-$B66+VLOOKUP(1,INDIRECT("A" &amp; ROW(J66)+1-$B66 &amp; ":B999"),2,0)</f>
        <v>S66:S66</v>
      </c>
      <c r="K66" s="35" t="str">
        <f ca="1">"T" &amp; ROW(K66)+1-$B66 &amp; ":T" &amp; ROW(K66)-$B66+VLOOKUP(1,INDIRECT("A" &amp; ROW(K66)+1-$B66 &amp; ":B999"),2,0)</f>
        <v>T66:T66</v>
      </c>
      <c r="L66" s="35" t="str">
        <f ca="1">"M" &amp; ROW(I66)+1-$B66 &amp; ":U" &amp; ROW(I66)-$B66+VLOOKUP(1,INDIRECT("A" &amp; ROW(I66)+1-$B66 &amp; ":B999"),2,0)</f>
        <v>M66:U66</v>
      </c>
      <c r="M66">
        <f ca="1">IF(N66="","",RANK($U66,INDIRECT(H66),0))</f>
        <v>1</v>
      </c>
      <c r="N66" s="1">
        <v>91</v>
      </c>
      <c r="O66" s="2">
        <v>0</v>
      </c>
      <c r="P66" s="2">
        <v>9.99</v>
      </c>
      <c r="Q66" s="2">
        <v>10.37</v>
      </c>
      <c r="R66" s="2">
        <f>IF(RANK($O66,$O66:$Q66,0)=1,$O66,IF(RANK($P66,$O66:$Q66,0)=1,$P66,$Q66))</f>
        <v>10.37</v>
      </c>
      <c r="S66" s="2">
        <f>IF(RANK($O66,$O66:$Q66,0)=2,$O66,IF(RANK($P66,$O66:$Q66,0)=2,$P66,$Q66))</f>
        <v>9.99</v>
      </c>
      <c r="T66" s="2">
        <f>IF(RANK($O66,$O66:$Q66,0)=3,$O66,IF(RANK($P66,$O66:$Q66,0)=3,$P66,$Q66))</f>
        <v>0</v>
      </c>
      <c r="U66" s="2">
        <f>((($R66)*10000)+$S66)*10000+$T66+$N66/1000</f>
        <v>1037099900.0909998</v>
      </c>
    </row>
    <row r="67" spans="1:23" x14ac:dyDescent="0.2">
      <c r="A67"/>
      <c r="B67"/>
      <c r="C67"/>
      <c r="D67"/>
      <c r="E67"/>
      <c r="F67"/>
      <c r="G67"/>
      <c r="J67"/>
      <c r="K67"/>
      <c r="L67"/>
      <c r="N67"/>
      <c r="O67"/>
      <c r="P67"/>
      <c r="Q67"/>
    </row>
    <row r="68" spans="1:23" x14ac:dyDescent="0.2">
      <c r="A68"/>
      <c r="B68"/>
      <c r="C68"/>
      <c r="D68"/>
      <c r="E68"/>
      <c r="F68"/>
      <c r="G68"/>
      <c r="J68"/>
      <c r="K68"/>
      <c r="L68"/>
      <c r="N68"/>
      <c r="O68"/>
      <c r="P68"/>
      <c r="Q68"/>
    </row>
    <row r="69" spans="1:23" x14ac:dyDescent="0.2">
      <c r="A69"/>
      <c r="B69"/>
      <c r="C69"/>
      <c r="D69"/>
      <c r="E69"/>
      <c r="F69"/>
      <c r="G69"/>
      <c r="J69"/>
      <c r="K69"/>
      <c r="L69"/>
      <c r="N69"/>
      <c r="O69"/>
      <c r="P69"/>
      <c r="Q69"/>
    </row>
    <row r="70" spans="1:23" ht="18" x14ac:dyDescent="0.25">
      <c r="B70" s="63" t="s">
        <v>10</v>
      </c>
      <c r="C70" s="63" t="s">
        <v>307</v>
      </c>
      <c r="E70" s="63"/>
      <c r="G70" s="65"/>
      <c r="N70" s="31" t="s">
        <v>15</v>
      </c>
      <c r="O70" s="32"/>
      <c r="P70" s="32"/>
      <c r="Q70" s="33"/>
      <c r="R70" s="33"/>
      <c r="S70" s="33"/>
      <c r="T70" s="33"/>
      <c r="U70" s="34"/>
      <c r="V70" s="34"/>
      <c r="W70" s="34"/>
    </row>
    <row r="71" spans="1:23" ht="15.75" customHeight="1" x14ac:dyDescent="0.25">
      <c r="B71" s="63"/>
      <c r="D71" s="63"/>
      <c r="E71" s="66"/>
      <c r="N71"/>
      <c r="R71" s="2"/>
      <c r="S71" s="2"/>
      <c r="T71" s="2"/>
    </row>
    <row r="72" spans="1:23" ht="15.75" thickBot="1" x14ac:dyDescent="0.25">
      <c r="A72" s="37" t="s">
        <v>50</v>
      </c>
      <c r="B72" s="8" t="s">
        <v>9</v>
      </c>
      <c r="C72" s="8" t="s">
        <v>62</v>
      </c>
      <c r="D72" s="8" t="s">
        <v>6</v>
      </c>
      <c r="E72" s="8" t="s">
        <v>7</v>
      </c>
      <c r="F72" s="8" t="s">
        <v>49</v>
      </c>
      <c r="G72" s="40" t="s">
        <v>12</v>
      </c>
      <c r="H72" s="37" t="s">
        <v>54</v>
      </c>
      <c r="I72" s="37" t="s">
        <v>51</v>
      </c>
      <c r="J72" s="37" t="s">
        <v>52</v>
      </c>
      <c r="K72" s="37" t="s">
        <v>53</v>
      </c>
      <c r="L72" s="37" t="s">
        <v>24</v>
      </c>
      <c r="M72" s="10" t="s">
        <v>23</v>
      </c>
      <c r="N72" s="9" t="s">
        <v>62</v>
      </c>
      <c r="O72" s="11" t="s">
        <v>16</v>
      </c>
      <c r="P72" s="11" t="s">
        <v>17</v>
      </c>
      <c r="Q72" s="11" t="s">
        <v>18</v>
      </c>
      <c r="R72" s="12" t="s">
        <v>19</v>
      </c>
      <c r="S72" s="12" t="s">
        <v>20</v>
      </c>
      <c r="T72" s="12" t="s">
        <v>21</v>
      </c>
      <c r="U72" s="10" t="s">
        <v>22</v>
      </c>
    </row>
    <row r="73" spans="1:23" ht="15" x14ac:dyDescent="0.2">
      <c r="B73" s="68"/>
      <c r="C73" s="68"/>
      <c r="D73" s="68"/>
      <c r="E73" s="68"/>
      <c r="F73" s="68"/>
      <c r="G73" s="69"/>
      <c r="H73" s="35"/>
      <c r="I73" s="35"/>
      <c r="N73"/>
      <c r="R73" s="2"/>
      <c r="S73" s="2"/>
      <c r="T73" s="2"/>
      <c r="U73" s="2"/>
    </row>
    <row r="74" spans="1:23" x14ac:dyDescent="0.2">
      <c r="A74" s="35" t="str">
        <f>IF(AND(N75=""),1,"")</f>
        <v/>
      </c>
      <c r="B74" s="70">
        <f>IF(B73="",1,B73+1)</f>
        <v>1</v>
      </c>
      <c r="C74" s="70">
        <f ca="1">IF(M74="","",VLOOKUP($B74,INDIRECT(L74),2,FALSE))</f>
        <v>4</v>
      </c>
      <c r="D74" s="64" t="str">
        <f ca="1">IF($C74="","",IF(ISERROR(VLOOKUP(C74,Athletes,2,FALSE)),"Unknown Athlete",PROPER(VLOOKUP(C74,Athletes,2,FALSE))))</f>
        <v>Ruben Ganfield</v>
      </c>
      <c r="E74" s="64" t="str">
        <f ca="1">IF($C74="","",IF(VLOOKUP(C74,Athletes,3,FALSE)="","",VLOOKUP(C74,Athletes,3,FALSE)))</f>
        <v>N&amp;P</v>
      </c>
      <c r="F74" s="64" t="str">
        <f ca="1">IF($C74="","",IF(ISERROR(VLOOKUP(C74,Athletes,7,FALSE)),"",VLOOKUP(C74,Athletes,7,FALSE)))</f>
        <v>U17M</v>
      </c>
      <c r="G74" s="71">
        <f ca="1">IF(M74="","",VLOOKUP($B74,INDIRECT(L74),6,FALSE))</f>
        <v>12.28</v>
      </c>
      <c r="H74" s="35" t="str">
        <f ca="1">"U" &amp; ROW(H74)+1-$B74 &amp; ":U" &amp; ROW(H74)-$B74+VLOOKUP(1,INDIRECT("A" &amp; ROW(H74)+1-$B74 &amp; ":B999"),2,0)</f>
        <v>U74:U76</v>
      </c>
      <c r="I74" s="35" t="str">
        <f ca="1">"R" &amp; ROW(I74)+1-$B74 &amp; ":R" &amp; ROW(I74)-$B74+VLOOKUP(1,INDIRECT("A" &amp; ROW(I74)+1-$B74 &amp; ":B999"),2,0)</f>
        <v>R74:R76</v>
      </c>
      <c r="J74" s="35" t="str">
        <f ca="1">"S" &amp; ROW(J74)+1-$B74 &amp; ":S" &amp; ROW(J74)-$B74+VLOOKUP(1,INDIRECT("A" &amp; ROW(J74)+1-$B74 &amp; ":B999"),2,0)</f>
        <v>S74:S76</v>
      </c>
      <c r="K74" s="35" t="str">
        <f ca="1">"T" &amp; ROW(K74)+1-$B74 &amp; ":T" &amp; ROW(K74)-$B74+VLOOKUP(1,INDIRECT("A" &amp; ROW(K74)+1-$B74 &amp; ":B999"),2,0)</f>
        <v>T74:T76</v>
      </c>
      <c r="L74" s="35" t="str">
        <f ca="1">"M" &amp; ROW(I74)+1-$B74 &amp; ":U" &amp; ROW(I74)-$B74+VLOOKUP(1,INDIRECT("A" &amp; ROW(I74)+1-$B74 &amp; ":B999"),2,0)</f>
        <v>M74:U76</v>
      </c>
      <c r="M74">
        <f ca="1">IF(N74="","",RANK($U74,INDIRECT(H74),0))</f>
        <v>1</v>
      </c>
      <c r="N74" s="1">
        <v>4</v>
      </c>
      <c r="O74" s="2">
        <v>12.28</v>
      </c>
      <c r="P74" s="2">
        <v>0</v>
      </c>
      <c r="Q74" s="2">
        <v>0</v>
      </c>
      <c r="R74" s="2">
        <f>IF(RANK($O74,$O74:$Q74,0)=1,$O74,IF(RANK($P74,$O74:$Q74,0)=1,$P74,$Q74))</f>
        <v>12.28</v>
      </c>
      <c r="S74" s="2">
        <f>IF(RANK($O74,$O74:$Q74,0)=2,$O74,IF(RANK($P74,$O74:$Q74,0)=2,$P74,$Q74))</f>
        <v>0</v>
      </c>
      <c r="T74" s="2">
        <f>IF(RANK($O74,$O74:$Q74,0)=3,$O74,IF(RANK($P74,$O74:$Q74,0)=3,$P74,$Q74))</f>
        <v>0</v>
      </c>
      <c r="U74" s="2">
        <f>((($R74)*10000)+$S74)*10000+$T74+$N74/1000</f>
        <v>1228000000.0039999</v>
      </c>
    </row>
    <row r="75" spans="1:23" x14ac:dyDescent="0.2">
      <c r="A75" s="35" t="str">
        <f>IF(AND(N76=""),1,"")</f>
        <v/>
      </c>
      <c r="B75" s="70">
        <f>IF(B74="",1,B74+1)</f>
        <v>2</v>
      </c>
      <c r="C75" s="70">
        <f ca="1">IF(M75="","",VLOOKUP($B75,INDIRECT(L75),2,FALSE))</f>
        <v>78</v>
      </c>
      <c r="D75" s="64" t="str">
        <f ca="1">IF($C75="","",IF(ISERROR(VLOOKUP(C75,Athletes,2,FALSE)),"Unknown Athlete",PROPER(VLOOKUP(C75,Athletes,2,FALSE))))</f>
        <v>Tristan Babb</v>
      </c>
      <c r="E75" s="64" t="str">
        <f ca="1">IF($C75="","",IF(VLOOKUP(C75,Athletes,3,FALSE)="","",VLOOKUP(C75,Athletes,3,FALSE)))</f>
        <v>N&amp;P</v>
      </c>
      <c r="F75" s="64" t="str">
        <f ca="1">IF($C75="","",IF(ISERROR(VLOOKUP(C75,Athletes,7,FALSE)),"",VLOOKUP(C75,Athletes,7,FALSE)))</f>
        <v>U17M</v>
      </c>
      <c r="G75" s="71">
        <f ca="1">IF(M75="","",VLOOKUP($B75,INDIRECT(L75),6,FALSE))</f>
        <v>10.130000000000001</v>
      </c>
      <c r="H75" s="35" t="str">
        <f ca="1">"U" &amp; ROW(H75)+1-$B75 &amp; ":U" &amp; ROW(H75)-$B75+VLOOKUP(1,INDIRECT("A" &amp; ROW(H75)+1-$B75 &amp; ":B999"),2,0)</f>
        <v>U74:U76</v>
      </c>
      <c r="I75" s="35" t="str">
        <f ca="1">"R" &amp; ROW(I75)+1-$B75 &amp; ":R" &amp; ROW(I75)-$B75+VLOOKUP(1,INDIRECT("A" &amp; ROW(I75)+1-$B75 &amp; ":B999"),2,0)</f>
        <v>R74:R76</v>
      </c>
      <c r="J75" s="35" t="str">
        <f ca="1">"S" &amp; ROW(J75)+1-$B75 &amp; ":S" &amp; ROW(J75)-$B75+VLOOKUP(1,INDIRECT("A" &amp; ROW(J75)+1-$B75 &amp; ":B999"),2,0)</f>
        <v>S74:S76</v>
      </c>
      <c r="K75" s="35" t="str">
        <f ca="1">"T" &amp; ROW(K75)+1-$B75 &amp; ":T" &amp; ROW(K75)-$B75+VLOOKUP(1,INDIRECT("A" &amp; ROW(K75)+1-$B75 &amp; ":B999"),2,0)</f>
        <v>T74:T76</v>
      </c>
      <c r="L75" s="35" t="str">
        <f ca="1">"M" &amp; ROW(I75)+1-$B75 &amp; ":U" &amp; ROW(I75)-$B75+VLOOKUP(1,INDIRECT("A" &amp; ROW(I75)+1-$B75 &amp; ":B999"),2,0)</f>
        <v>M74:U76</v>
      </c>
      <c r="M75">
        <f ca="1">IF(N75="","",RANK($U75,INDIRECT(H75),0))</f>
        <v>2</v>
      </c>
      <c r="N75" s="1">
        <v>78</v>
      </c>
      <c r="O75" s="2">
        <v>10.130000000000001</v>
      </c>
      <c r="P75" s="2">
        <v>0</v>
      </c>
      <c r="Q75" s="2">
        <v>0</v>
      </c>
      <c r="R75" s="2">
        <f>IF(RANK($O75,$O75:$Q75,0)=1,$O75,IF(RANK($P75,$O75:$Q75,0)=1,$P75,$Q75))</f>
        <v>10.130000000000001</v>
      </c>
      <c r="S75" s="2">
        <f>IF(RANK($O75,$O75:$Q75,0)=2,$O75,IF(RANK($P75,$O75:$Q75,0)=2,$P75,$Q75))</f>
        <v>0</v>
      </c>
      <c r="T75" s="2">
        <f>IF(RANK($O75,$O75:$Q75,0)=3,$O75,IF(RANK($P75,$O75:$Q75,0)=3,$P75,$Q75))</f>
        <v>0</v>
      </c>
      <c r="U75" s="2">
        <f>((($R75)*10000)+$S75)*10000+$T75+$N75/1000</f>
        <v>1013000000.0780001</v>
      </c>
    </row>
    <row r="76" spans="1:23" x14ac:dyDescent="0.2">
      <c r="A76" s="35">
        <f>IF(AND(N77=""),1,"")</f>
        <v>1</v>
      </c>
      <c r="B76" s="70">
        <f>IF(B75="",1,B75+1)</f>
        <v>3</v>
      </c>
      <c r="C76" s="70">
        <f ca="1">IF(M76="","",VLOOKUP($B76,INDIRECT(L76),2,FALSE))</f>
        <v>108</v>
      </c>
      <c r="D76" s="64" t="str">
        <f ca="1">IF($C76="","",IF(ISERROR(VLOOKUP(C76,Athletes,2,FALSE)),"Unknown Athlete",PROPER(VLOOKUP(C76,Athletes,2,FALSE))))</f>
        <v>Jack Mcnair</v>
      </c>
      <c r="E76" s="64" t="str">
        <f ca="1">IF($C76="","",IF(VLOOKUP(C76,Athletes,3,FALSE)="","",VLOOKUP(C76,Athletes,3,FALSE)))</f>
        <v>CAC</v>
      </c>
      <c r="F76" s="64" t="str">
        <f ca="1">IF($C76="","",IF(ISERROR(VLOOKUP(C76,Athletes,7,FALSE)),"",VLOOKUP(C76,Athletes,7,FALSE)))</f>
        <v>U17M</v>
      </c>
      <c r="G76" s="71">
        <f ca="1">IF(M76="","",VLOOKUP($B76,INDIRECT(L76),6,FALSE))</f>
        <v>9.52</v>
      </c>
      <c r="H76" s="35" t="str">
        <f ca="1">"U" &amp; ROW(H76)+1-$B76 &amp; ":U" &amp; ROW(H76)-$B76+VLOOKUP(1,INDIRECT("A" &amp; ROW(H76)+1-$B76 &amp; ":B999"),2,0)</f>
        <v>U74:U76</v>
      </c>
      <c r="I76" s="35" t="str">
        <f ca="1">"R" &amp; ROW(I76)+1-$B76 &amp; ":R" &amp; ROW(I76)-$B76+VLOOKUP(1,INDIRECT("A" &amp; ROW(I76)+1-$B76 &amp; ":B999"),2,0)</f>
        <v>R74:R76</v>
      </c>
      <c r="J76" s="35" t="str">
        <f ca="1">"S" &amp; ROW(J76)+1-$B76 &amp; ":S" &amp; ROW(J76)-$B76+VLOOKUP(1,INDIRECT("A" &amp; ROW(J76)+1-$B76 &amp; ":B999"),2,0)</f>
        <v>S74:S76</v>
      </c>
      <c r="K76" s="35" t="str">
        <f ca="1">"T" &amp; ROW(K76)+1-$B76 &amp; ":T" &amp; ROW(K76)-$B76+VLOOKUP(1,INDIRECT("A" &amp; ROW(K76)+1-$B76 &amp; ":B999"),2,0)</f>
        <v>T74:T76</v>
      </c>
      <c r="L76" s="35" t="str">
        <f ca="1">"M" &amp; ROW(I76)+1-$B76 &amp; ":U" &amp; ROW(I76)-$B76+VLOOKUP(1,INDIRECT("A" &amp; ROW(I76)+1-$B76 &amp; ":B999"),2,0)</f>
        <v>M74:U76</v>
      </c>
      <c r="M76">
        <f ca="1">IF(N76="","",RANK($U76,INDIRECT(H76),0))</f>
        <v>3</v>
      </c>
      <c r="N76" s="1">
        <v>108</v>
      </c>
      <c r="O76" s="2">
        <v>9.52</v>
      </c>
      <c r="P76" s="2">
        <v>0</v>
      </c>
      <c r="Q76" s="2">
        <v>0</v>
      </c>
      <c r="R76" s="2">
        <f>IF(RANK($O76,$O76:$Q76,0)=1,$O76,IF(RANK($P76,$O76:$Q76,0)=1,$P76,$Q76))</f>
        <v>9.52</v>
      </c>
      <c r="S76" s="2">
        <f>IF(RANK($O76,$O76:$Q76,0)=2,$O76,IF(RANK($P76,$O76:$Q76,0)=2,$P76,$Q76))</f>
        <v>0</v>
      </c>
      <c r="T76" s="2">
        <f>IF(RANK($O76,$O76:$Q76,0)=3,$O76,IF(RANK($P76,$O76:$Q76,0)=3,$P76,$Q76))</f>
        <v>0</v>
      </c>
      <c r="U76" s="2">
        <f>((($R76)*10000)+$S76)*10000+$T76+$N76/1000</f>
        <v>952000000.10800004</v>
      </c>
    </row>
    <row r="77" spans="1:23" x14ac:dyDescent="0.2">
      <c r="A77"/>
      <c r="B77"/>
      <c r="C77"/>
      <c r="D77"/>
      <c r="E77"/>
      <c r="F77"/>
      <c r="G77"/>
      <c r="J77"/>
      <c r="K77"/>
      <c r="L77"/>
      <c r="N77"/>
      <c r="O77"/>
      <c r="P77"/>
      <c r="Q77"/>
    </row>
    <row r="78" spans="1:23" x14ac:dyDescent="0.2">
      <c r="A78"/>
      <c r="B78"/>
      <c r="C78"/>
      <c r="D78"/>
      <c r="E78"/>
      <c r="F78"/>
      <c r="G78"/>
      <c r="J78"/>
      <c r="K78"/>
      <c r="L78"/>
      <c r="N78"/>
      <c r="O78"/>
      <c r="P78"/>
      <c r="Q78"/>
    </row>
    <row r="79" spans="1:23" x14ac:dyDescent="0.2">
      <c r="A79"/>
      <c r="B79"/>
      <c r="C79"/>
      <c r="D79"/>
      <c r="E79"/>
      <c r="F79"/>
      <c r="G79"/>
      <c r="J79"/>
      <c r="K79"/>
      <c r="L79"/>
      <c r="N79"/>
      <c r="O79"/>
      <c r="P79"/>
      <c r="Q79"/>
    </row>
    <row r="80" spans="1:23" ht="18" x14ac:dyDescent="0.25">
      <c r="B80" s="63" t="s">
        <v>10</v>
      </c>
      <c r="C80" s="63" t="s">
        <v>308</v>
      </c>
      <c r="E80" s="63"/>
      <c r="G80" s="65"/>
      <c r="N80" s="31" t="s">
        <v>15</v>
      </c>
      <c r="O80" s="32"/>
      <c r="P80" s="32"/>
      <c r="Q80" s="33"/>
      <c r="R80" s="33"/>
      <c r="S80" s="33"/>
      <c r="T80" s="33"/>
      <c r="U80" s="34"/>
      <c r="V80" s="34"/>
      <c r="W80" s="34"/>
    </row>
    <row r="81" spans="1:23" ht="15.75" customHeight="1" x14ac:dyDescent="0.25">
      <c r="B81" s="63"/>
      <c r="D81" s="63"/>
      <c r="E81" s="66"/>
      <c r="N81"/>
      <c r="R81" s="2"/>
      <c r="S81" s="2"/>
      <c r="T81" s="2"/>
    </row>
    <row r="82" spans="1:23" ht="15.75" thickBot="1" x14ac:dyDescent="0.25">
      <c r="A82" s="37" t="s">
        <v>50</v>
      </c>
      <c r="B82" s="8" t="s">
        <v>9</v>
      </c>
      <c r="C82" s="8" t="s">
        <v>62</v>
      </c>
      <c r="D82" s="8" t="s">
        <v>6</v>
      </c>
      <c r="E82" s="8" t="s">
        <v>7</v>
      </c>
      <c r="F82" s="8" t="s">
        <v>49</v>
      </c>
      <c r="G82" s="40" t="s">
        <v>12</v>
      </c>
      <c r="H82" s="37" t="s">
        <v>54</v>
      </c>
      <c r="I82" s="37" t="s">
        <v>51</v>
      </c>
      <c r="J82" s="37" t="s">
        <v>52</v>
      </c>
      <c r="K82" s="37" t="s">
        <v>53</v>
      </c>
      <c r="L82" s="37" t="s">
        <v>24</v>
      </c>
      <c r="M82" s="10" t="s">
        <v>23</v>
      </c>
      <c r="N82" s="9" t="s">
        <v>62</v>
      </c>
      <c r="O82" s="11" t="s">
        <v>16</v>
      </c>
      <c r="P82" s="11" t="s">
        <v>17</v>
      </c>
      <c r="Q82" s="11" t="s">
        <v>18</v>
      </c>
      <c r="R82" s="12" t="s">
        <v>19</v>
      </c>
      <c r="S82" s="12" t="s">
        <v>20</v>
      </c>
      <c r="T82" s="12" t="s">
        <v>21</v>
      </c>
      <c r="U82" s="10" t="s">
        <v>22</v>
      </c>
    </row>
    <row r="83" spans="1:23" ht="15" x14ac:dyDescent="0.2">
      <c r="B83" s="68"/>
      <c r="C83" s="68"/>
      <c r="D83" s="68"/>
      <c r="E83" s="68"/>
      <c r="F83" s="68"/>
      <c r="G83" s="69"/>
      <c r="H83" s="35"/>
      <c r="I83" s="35"/>
      <c r="N83"/>
      <c r="R83" s="2"/>
      <c r="S83" s="2"/>
      <c r="T83" s="2"/>
      <c r="U83" s="2"/>
    </row>
    <row r="84" spans="1:23" x14ac:dyDescent="0.2">
      <c r="A84" s="35">
        <f>IF(AND(N85=""),1,"")</f>
        <v>1</v>
      </c>
      <c r="B84" s="70">
        <f>IF(B83="",1,B83+1)</f>
        <v>1</v>
      </c>
      <c r="C84" s="70">
        <f ca="1">IF(M84="","",VLOOKUP($B84,INDIRECT(L84),2,FALSE))</f>
        <v>94</v>
      </c>
      <c r="D84" s="64" t="str">
        <f ca="1">IF($C84="","",IF(ISERROR(VLOOKUP(C84,Athletes,2,FALSE)),"Unknown Athlete",PROPER(VLOOKUP(C84,Athletes,2,FALSE))))</f>
        <v>Lorcan Blown</v>
      </c>
      <c r="E84" s="64" t="str">
        <f ca="1">IF($C84="","",IF(VLOOKUP(C84,Athletes,3,FALSE)="","",VLOOKUP(C84,Athletes,3,FALSE)))</f>
        <v>N&amp;P</v>
      </c>
      <c r="F84" s="64" t="str">
        <f ca="1">IF($C84="","",IF(ISERROR(VLOOKUP(C84,Athletes,7,FALSE)),"",VLOOKUP(C84,Athletes,7,FALSE)))</f>
        <v>U15B</v>
      </c>
      <c r="G84" s="71">
        <f ca="1">IF(M84="","",VLOOKUP($B84,INDIRECT(L84),6,FALSE))</f>
        <v>9.8800000000000008</v>
      </c>
      <c r="H84" s="35" t="str">
        <f ca="1">"U" &amp; ROW(H84)+1-$B84 &amp; ":U" &amp; ROW(H84)-$B84+VLOOKUP(1,INDIRECT("A" &amp; ROW(H84)+1-$B84 &amp; ":B999"),2,0)</f>
        <v>U84:U84</v>
      </c>
      <c r="I84" s="35" t="str">
        <f ca="1">"R" &amp; ROW(I84)+1-$B84 &amp; ":R" &amp; ROW(I84)-$B84+VLOOKUP(1,INDIRECT("A" &amp; ROW(I84)+1-$B84 &amp; ":B999"),2,0)</f>
        <v>R84:R84</v>
      </c>
      <c r="J84" s="35" t="str">
        <f ca="1">"S" &amp; ROW(J84)+1-$B84 &amp; ":S" &amp; ROW(J84)-$B84+VLOOKUP(1,INDIRECT("A" &amp; ROW(J84)+1-$B84 &amp; ":B999"),2,0)</f>
        <v>S84:S84</v>
      </c>
      <c r="K84" s="35" t="str">
        <f ca="1">"T" &amp; ROW(K84)+1-$B84 &amp; ":T" &amp; ROW(K84)-$B84+VLOOKUP(1,INDIRECT("A" &amp; ROW(K84)+1-$B84 &amp; ":B999"),2,0)</f>
        <v>T84:T84</v>
      </c>
      <c r="L84" s="35" t="str">
        <f ca="1">"M" &amp; ROW(I84)+1-$B84 &amp; ":U" &amp; ROW(I84)-$B84+VLOOKUP(1,INDIRECT("A" &amp; ROW(I84)+1-$B84 &amp; ":B999"),2,0)</f>
        <v>M84:U84</v>
      </c>
      <c r="M84">
        <f ca="1">IF(N84="","",RANK($U84,INDIRECT(H84),0))</f>
        <v>1</v>
      </c>
      <c r="N84" s="1">
        <v>94</v>
      </c>
      <c r="O84" s="2">
        <v>9.8800000000000008</v>
      </c>
      <c r="P84" s="2">
        <v>0</v>
      </c>
      <c r="Q84" s="2">
        <v>0</v>
      </c>
      <c r="R84" s="2">
        <f>IF(RANK($O84,$O84:$Q84,0)=1,$O84,IF(RANK($P84,$O84:$Q84,0)=1,$P84,$Q84))</f>
        <v>9.8800000000000008</v>
      </c>
      <c r="S84" s="2">
        <f>IF(RANK($O84,$O84:$Q84,0)=2,$O84,IF(RANK($P84,$O84:$Q84,0)=2,$P84,$Q84))</f>
        <v>0</v>
      </c>
      <c r="T84" s="2">
        <f>IF(RANK($O84,$O84:$Q84,0)=3,$O84,IF(RANK($P84,$O84:$Q84,0)=3,$P84,$Q84))</f>
        <v>0</v>
      </c>
      <c r="U84" s="2">
        <f>((($R84)*10000)+$S84)*10000+$T84+$N84/1000</f>
        <v>988000000.0940001</v>
      </c>
    </row>
    <row r="85" spans="1:23" x14ac:dyDescent="0.2">
      <c r="A85"/>
      <c r="B85"/>
      <c r="C85"/>
      <c r="D85"/>
      <c r="E85"/>
      <c r="F85"/>
      <c r="G85"/>
      <c r="J85"/>
      <c r="K85"/>
      <c r="L85"/>
      <c r="N85"/>
      <c r="O85"/>
      <c r="P85"/>
      <c r="Q85"/>
    </row>
    <row r="86" spans="1:23" x14ac:dyDescent="0.2">
      <c r="A86"/>
      <c r="B86"/>
      <c r="C86"/>
      <c r="D86"/>
      <c r="E86"/>
      <c r="F86"/>
      <c r="G86"/>
      <c r="J86"/>
      <c r="K86"/>
      <c r="L86"/>
      <c r="N86"/>
      <c r="O86"/>
      <c r="P86"/>
      <c r="Q86"/>
    </row>
    <row r="87" spans="1:23" x14ac:dyDescent="0.2">
      <c r="A87"/>
      <c r="B87"/>
      <c r="C87"/>
      <c r="D87"/>
      <c r="E87"/>
      <c r="F87"/>
      <c r="G87"/>
      <c r="J87"/>
      <c r="K87"/>
      <c r="L87"/>
      <c r="N87"/>
      <c r="O87"/>
      <c r="P87"/>
      <c r="Q87"/>
    </row>
    <row r="88" spans="1:23" ht="18" x14ac:dyDescent="0.25">
      <c r="B88" s="63" t="s">
        <v>10</v>
      </c>
      <c r="C88" s="63" t="s">
        <v>312</v>
      </c>
      <c r="E88" s="63"/>
      <c r="G88" s="65"/>
      <c r="N88" s="31" t="s">
        <v>15</v>
      </c>
      <c r="O88" s="32"/>
      <c r="P88" s="32"/>
      <c r="Q88" s="33"/>
      <c r="R88" s="33"/>
      <c r="S88" s="33"/>
      <c r="T88" s="33"/>
      <c r="U88" s="34"/>
      <c r="V88" s="34"/>
      <c r="W88" s="34"/>
    </row>
    <row r="89" spans="1:23" ht="15.75" customHeight="1" x14ac:dyDescent="0.25">
      <c r="B89" s="63"/>
      <c r="D89" s="63"/>
      <c r="E89" s="66"/>
      <c r="N89"/>
      <c r="R89" s="2"/>
      <c r="S89" s="2"/>
      <c r="T89" s="2"/>
    </row>
    <row r="90" spans="1:23" ht="15.75" thickBot="1" x14ac:dyDescent="0.25">
      <c r="A90" s="37" t="s">
        <v>50</v>
      </c>
      <c r="B90" s="8" t="s">
        <v>9</v>
      </c>
      <c r="C90" s="8" t="s">
        <v>62</v>
      </c>
      <c r="D90" s="8" t="s">
        <v>6</v>
      </c>
      <c r="E90" s="8" t="s">
        <v>7</v>
      </c>
      <c r="F90" s="8" t="s">
        <v>49</v>
      </c>
      <c r="G90" s="40" t="s">
        <v>12</v>
      </c>
      <c r="H90" s="37" t="s">
        <v>54</v>
      </c>
      <c r="I90" s="37" t="s">
        <v>51</v>
      </c>
      <c r="J90" s="37" t="s">
        <v>52</v>
      </c>
      <c r="K90" s="37" t="s">
        <v>53</v>
      </c>
      <c r="L90" s="37" t="s">
        <v>24</v>
      </c>
      <c r="M90" s="10" t="s">
        <v>23</v>
      </c>
      <c r="N90" s="9" t="s">
        <v>62</v>
      </c>
      <c r="O90" s="11" t="s">
        <v>16</v>
      </c>
      <c r="P90" s="11" t="s">
        <v>17</v>
      </c>
      <c r="Q90" s="11" t="s">
        <v>18</v>
      </c>
      <c r="R90" s="12" t="s">
        <v>19</v>
      </c>
      <c r="S90" s="12" t="s">
        <v>20</v>
      </c>
      <c r="T90" s="12" t="s">
        <v>21</v>
      </c>
      <c r="U90" s="10" t="s">
        <v>22</v>
      </c>
    </row>
    <row r="91" spans="1:23" ht="15" x14ac:dyDescent="0.2">
      <c r="B91" s="68"/>
      <c r="C91" s="68"/>
      <c r="D91" s="68"/>
      <c r="E91" s="68"/>
      <c r="F91" s="68"/>
      <c r="G91" s="69"/>
      <c r="H91" s="35"/>
      <c r="I91" s="35"/>
      <c r="N91"/>
      <c r="R91" s="2"/>
      <c r="S91" s="2"/>
      <c r="T91" s="2"/>
      <c r="U91" s="2"/>
    </row>
    <row r="92" spans="1:23" x14ac:dyDescent="0.2">
      <c r="A92" s="35">
        <f>IF(AND(N93=""),1,"")</f>
        <v>1</v>
      </c>
      <c r="B92" s="70">
        <f>IF(B91="",1,B91+1)</f>
        <v>1</v>
      </c>
      <c r="C92" s="70">
        <f ca="1">IF(M92="","",VLOOKUP($B92,INDIRECT(L92),2,FALSE))</f>
        <v>16</v>
      </c>
      <c r="D92" s="64" t="str">
        <f ca="1">IF($C92="","",IF(ISERROR(VLOOKUP(C92,Athletes,2,FALSE)),"Unknown Athlete",PROPER(VLOOKUP(C92,Athletes,2,FALSE))))</f>
        <v>Natalie Gilfrin</v>
      </c>
      <c r="E92" s="64" t="str">
        <f ca="1">IF($C92="","",IF(VLOOKUP(C92,Athletes,3,FALSE)="","",VLOOKUP(C92,Athletes,3,FALSE)))</f>
        <v>N&amp;P</v>
      </c>
      <c r="F92" s="64" t="str">
        <f ca="1">IF($C92="","",IF(ISERROR(VLOOKUP(C92,Athletes,7,FALSE)),"",VLOOKUP(C92,Athletes,7,FALSE)))</f>
        <v>SW</v>
      </c>
      <c r="G92" s="71">
        <f ca="1">IF(M92="","",VLOOKUP($B92,INDIRECT(L92),6,FALSE))</f>
        <v>22.35</v>
      </c>
      <c r="H92" s="35" t="str">
        <f ca="1">"U" &amp; ROW(H92)+1-$B92 &amp; ":U" &amp; ROW(H92)-$B92+VLOOKUP(1,INDIRECT("A" &amp; ROW(H92)+1-$B92 &amp; ":B999"),2,0)</f>
        <v>U92:U92</v>
      </c>
      <c r="I92" s="35" t="str">
        <f ca="1">"R" &amp; ROW(I92)+1-$B92 &amp; ":R" &amp; ROW(I92)-$B92+VLOOKUP(1,INDIRECT("A" &amp; ROW(I92)+1-$B92 &amp; ":B999"),2,0)</f>
        <v>R92:R92</v>
      </c>
      <c r="J92" s="35" t="str">
        <f ca="1">"S" &amp; ROW(J92)+1-$B92 &amp; ":S" &amp; ROW(J92)-$B92+VLOOKUP(1,INDIRECT("A" &amp; ROW(J92)+1-$B92 &amp; ":B999"),2,0)</f>
        <v>S92:S92</v>
      </c>
      <c r="K92" s="35" t="str">
        <f ca="1">"T" &amp; ROW(K92)+1-$B92 &amp; ":T" &amp; ROW(K92)-$B92+VLOOKUP(1,INDIRECT("A" &amp; ROW(K92)+1-$B92 &amp; ":B999"),2,0)</f>
        <v>T92:T92</v>
      </c>
      <c r="L92" s="35" t="str">
        <f ca="1">"M" &amp; ROW(I92)+1-$B92 &amp; ":U" &amp; ROW(I92)-$B92+VLOOKUP(1,INDIRECT("A" &amp; ROW(I92)+1-$B92 &amp; ":B999"),2,0)</f>
        <v>M92:U92</v>
      </c>
      <c r="M92">
        <f ca="1">IF(N92="","",RANK($U92,INDIRECT(H92),0))</f>
        <v>1</v>
      </c>
      <c r="N92" s="1">
        <v>16</v>
      </c>
      <c r="O92" s="2">
        <v>22.35</v>
      </c>
      <c r="P92" s="2">
        <v>0</v>
      </c>
      <c r="Q92" s="2">
        <v>0</v>
      </c>
      <c r="R92" s="2">
        <f>IF(RANK($O92,$O92:$Q92,0)=1,$O92,IF(RANK($P92,$O92:$Q92,0)=1,$P92,$Q92))</f>
        <v>22.35</v>
      </c>
      <c r="S92" s="2">
        <f>IF(RANK($O92,$O92:$Q92,0)=2,$O92,IF(RANK($P92,$O92:$Q92,0)=2,$P92,$Q92))</f>
        <v>0</v>
      </c>
      <c r="T92" s="2">
        <f>IF(RANK($O92,$O92:$Q92,0)=3,$O92,IF(RANK($P92,$O92:$Q92,0)=3,$P92,$Q92))</f>
        <v>0</v>
      </c>
      <c r="U92" s="2">
        <f>((($R92)*10000)+$S92)*10000+$T92+$N92/1000</f>
        <v>2235000000.0159998</v>
      </c>
    </row>
    <row r="93" spans="1:23" x14ac:dyDescent="0.2">
      <c r="A93"/>
      <c r="B93"/>
      <c r="C93"/>
      <c r="D93"/>
      <c r="E93"/>
      <c r="F93"/>
      <c r="G93"/>
      <c r="J93"/>
      <c r="K93"/>
      <c r="L93"/>
      <c r="N93"/>
      <c r="O93"/>
      <c r="P93"/>
      <c r="Q93"/>
    </row>
    <row r="94" spans="1:23" x14ac:dyDescent="0.2">
      <c r="A94"/>
      <c r="B94"/>
      <c r="C94"/>
      <c r="D94"/>
      <c r="E94"/>
      <c r="F94"/>
      <c r="G94"/>
      <c r="J94"/>
      <c r="K94"/>
      <c r="L94"/>
      <c r="N94"/>
      <c r="O94"/>
      <c r="P94"/>
      <c r="Q94"/>
    </row>
    <row r="95" spans="1:23" x14ac:dyDescent="0.2">
      <c r="A95"/>
      <c r="B95"/>
      <c r="C95"/>
      <c r="D95"/>
      <c r="E95"/>
      <c r="F95"/>
      <c r="G95"/>
      <c r="J95"/>
      <c r="K95"/>
      <c r="L95"/>
      <c r="N95"/>
      <c r="O95"/>
      <c r="P95"/>
      <c r="Q95"/>
    </row>
    <row r="96" spans="1:23" ht="18" x14ac:dyDescent="0.25">
      <c r="B96" s="63" t="s">
        <v>10</v>
      </c>
      <c r="C96" s="63" t="s">
        <v>313</v>
      </c>
      <c r="E96" s="63"/>
      <c r="G96" s="65"/>
      <c r="N96" s="31" t="s">
        <v>15</v>
      </c>
      <c r="O96" s="32"/>
      <c r="P96" s="32"/>
      <c r="Q96" s="33"/>
      <c r="R96" s="33"/>
      <c r="S96" s="33"/>
      <c r="T96" s="33"/>
      <c r="U96" s="34"/>
      <c r="V96" s="34"/>
      <c r="W96" s="34"/>
    </row>
    <row r="97" spans="1:23" ht="15.75" customHeight="1" x14ac:dyDescent="0.25">
      <c r="B97" s="63"/>
      <c r="D97" s="63"/>
      <c r="E97" s="66"/>
      <c r="N97"/>
      <c r="R97" s="2"/>
      <c r="S97" s="2"/>
      <c r="T97" s="2"/>
    </row>
    <row r="98" spans="1:23" ht="15.75" thickBot="1" x14ac:dyDescent="0.25">
      <c r="A98" s="37" t="s">
        <v>50</v>
      </c>
      <c r="B98" s="8" t="s">
        <v>9</v>
      </c>
      <c r="C98" s="8" t="s">
        <v>62</v>
      </c>
      <c r="D98" s="8" t="s">
        <v>6</v>
      </c>
      <c r="E98" s="8" t="s">
        <v>7</v>
      </c>
      <c r="F98" s="8" t="s">
        <v>49</v>
      </c>
      <c r="G98" s="40" t="s">
        <v>12</v>
      </c>
      <c r="H98" s="37" t="s">
        <v>54</v>
      </c>
      <c r="I98" s="37" t="s">
        <v>51</v>
      </c>
      <c r="J98" s="37" t="s">
        <v>52</v>
      </c>
      <c r="K98" s="37" t="s">
        <v>53</v>
      </c>
      <c r="L98" s="37" t="s">
        <v>24</v>
      </c>
      <c r="M98" s="10" t="s">
        <v>23</v>
      </c>
      <c r="N98" s="9" t="s">
        <v>62</v>
      </c>
      <c r="O98" s="11" t="s">
        <v>16</v>
      </c>
      <c r="P98" s="11" t="s">
        <v>17</v>
      </c>
      <c r="Q98" s="11" t="s">
        <v>18</v>
      </c>
      <c r="R98" s="12" t="s">
        <v>19</v>
      </c>
      <c r="S98" s="12" t="s">
        <v>20</v>
      </c>
      <c r="T98" s="12" t="s">
        <v>21</v>
      </c>
      <c r="U98" s="10" t="s">
        <v>22</v>
      </c>
    </row>
    <row r="99" spans="1:23" ht="15" x14ac:dyDescent="0.2">
      <c r="B99" s="68"/>
      <c r="C99" s="68"/>
      <c r="D99" s="68"/>
      <c r="E99" s="68"/>
      <c r="F99" s="68"/>
      <c r="G99" s="69"/>
      <c r="H99" s="35"/>
      <c r="I99" s="35"/>
      <c r="N99"/>
      <c r="R99" s="2"/>
      <c r="S99" s="2"/>
      <c r="T99" s="2"/>
      <c r="U99" s="2"/>
    </row>
    <row r="100" spans="1:23" x14ac:dyDescent="0.2">
      <c r="A100" s="35" t="str">
        <f>IF(AND(N101=""),1,"")</f>
        <v/>
      </c>
      <c r="B100" s="70">
        <f>IF(B99="",1,B99+1)</f>
        <v>1</v>
      </c>
      <c r="C100" s="70">
        <f ca="1">IF(M100="","",VLOOKUP($B100,INDIRECT(L100),2,FALSE))</f>
        <v>8</v>
      </c>
      <c r="D100" s="64" t="str">
        <f ca="1">IF($C100="","",IF(ISERROR(VLOOKUP(C100,Athletes,2,FALSE)),"Unknown Athlete",PROPER(VLOOKUP(C100,Athletes,2,FALSE))))</f>
        <v>Hannah Clemo</v>
      </c>
      <c r="E100" s="64" t="str">
        <f ca="1">IF($C100="","",IF(VLOOKUP(C100,Athletes,3,FALSE)="","",VLOOKUP(C100,Athletes,3,FALSE)))</f>
        <v>N&amp;P</v>
      </c>
      <c r="F100" s="64" t="str">
        <f ca="1">IF($C100="","",IF(ISERROR(VLOOKUP(C100,Athletes,7,FALSE)),"",VLOOKUP(C100,Athletes,7,FALSE)))</f>
        <v>U20W</v>
      </c>
      <c r="G100" s="71">
        <f ca="1">IF(M100="","",VLOOKUP($B100,INDIRECT(L100),6,FALSE))</f>
        <v>30.49</v>
      </c>
      <c r="H100" s="35" t="str">
        <f ca="1">"U" &amp; ROW(H100)+1-$B100 &amp; ":U" &amp; ROW(H100)-$B100+VLOOKUP(1,INDIRECT("A" &amp; ROW(H100)+1-$B100 &amp; ":B999"),2,0)</f>
        <v>U100:U101</v>
      </c>
      <c r="I100" s="35" t="str">
        <f ca="1">"R" &amp; ROW(I100)+1-$B100 &amp; ":R" &amp; ROW(I100)-$B100+VLOOKUP(1,INDIRECT("A" &amp; ROW(I100)+1-$B100 &amp; ":B999"),2,0)</f>
        <v>R100:R101</v>
      </c>
      <c r="J100" s="35" t="str">
        <f ca="1">"S" &amp; ROW(J100)+1-$B100 &amp; ":S" &amp; ROW(J100)-$B100+VLOOKUP(1,INDIRECT("A" &amp; ROW(J100)+1-$B100 &amp; ":B999"),2,0)</f>
        <v>S100:S101</v>
      </c>
      <c r="K100" s="35" t="str">
        <f ca="1">"T" &amp; ROW(K100)+1-$B100 &amp; ":T" &amp; ROW(K100)-$B100+VLOOKUP(1,INDIRECT("A" &amp; ROW(K100)+1-$B100 &amp; ":B999"),2,0)</f>
        <v>T100:T101</v>
      </c>
      <c r="L100" s="35" t="str">
        <f ca="1">"M" &amp; ROW(I100)+1-$B100 &amp; ":U" &amp; ROW(I100)-$B100+VLOOKUP(1,INDIRECT("A" &amp; ROW(I100)+1-$B100 &amp; ":B999"),2,0)</f>
        <v>M100:U101</v>
      </c>
      <c r="M100">
        <f ca="1">IF(N100="","",RANK($U100,INDIRECT(H100),0))</f>
        <v>1</v>
      </c>
      <c r="N100" s="1">
        <v>8</v>
      </c>
      <c r="O100" s="2">
        <v>30.49</v>
      </c>
      <c r="P100" s="2">
        <v>0</v>
      </c>
      <c r="Q100" s="2">
        <v>0</v>
      </c>
      <c r="R100" s="2">
        <f>IF(RANK($O100,$O100:$Q100,0)=1,$O100,IF(RANK($P100,$O100:$Q100,0)=1,$P100,$Q100))</f>
        <v>30.49</v>
      </c>
      <c r="S100" s="2">
        <f>IF(RANK($O100,$O100:$Q100,0)=2,$O100,IF(RANK($P100,$O100:$Q100,0)=2,$P100,$Q100))</f>
        <v>0</v>
      </c>
      <c r="T100" s="2">
        <f>IF(RANK($O100,$O100:$Q100,0)=3,$O100,IF(RANK($P100,$O100:$Q100,0)=3,$P100,$Q100))</f>
        <v>0</v>
      </c>
      <c r="U100" s="2">
        <f>((($R100)*10000)+$S100)*10000+$T100+$N100/1000</f>
        <v>3049000000.0079999</v>
      </c>
    </row>
    <row r="101" spans="1:23" x14ac:dyDescent="0.2">
      <c r="A101" s="35">
        <f>IF(AND(N102=""),1,"")</f>
        <v>1</v>
      </c>
      <c r="B101" s="70">
        <f>IF(B100="",1,B100+1)</f>
        <v>2</v>
      </c>
      <c r="C101" s="70">
        <f ca="1">IF(M101="","",VLOOKUP($B101,INDIRECT(L101),2,FALSE))</f>
        <v>65</v>
      </c>
      <c r="D101" s="64" t="str">
        <f ca="1">IF($C101="","",IF(ISERROR(VLOOKUP(C101,Athletes,2,FALSE)),"Unknown Athlete",PROPER(VLOOKUP(C101,Athletes,2,FALSE))))</f>
        <v>Jemma Kearney</v>
      </c>
      <c r="E101" s="64" t="str">
        <f ca="1">IF($C101="","",IF(VLOOKUP(C101,Athletes,3,FALSE)="","",VLOOKUP(C101,Athletes,3,FALSE)))</f>
        <v>Hayle Runners</v>
      </c>
      <c r="F101" s="64" t="str">
        <f ca="1">IF($C101="","",IF(ISERROR(VLOOKUP(C101,Athletes,7,FALSE)),"",VLOOKUP(C101,Athletes,7,FALSE)))</f>
        <v>U20W</v>
      </c>
      <c r="G101" s="71">
        <f ca="1">IF(M101="","",VLOOKUP($B101,INDIRECT(L101),6,FALSE))</f>
        <v>22.51</v>
      </c>
      <c r="H101" s="35" t="str">
        <f ca="1">"U" &amp; ROW(H101)+1-$B101 &amp; ":U" &amp; ROW(H101)-$B101+VLOOKUP(1,INDIRECT("A" &amp; ROW(H101)+1-$B101 &amp; ":B999"),2,0)</f>
        <v>U100:U101</v>
      </c>
      <c r="I101" s="35" t="str">
        <f ca="1">"R" &amp; ROW(I101)+1-$B101 &amp; ":R" &amp; ROW(I101)-$B101+VLOOKUP(1,INDIRECT("A" &amp; ROW(I101)+1-$B101 &amp; ":B999"),2,0)</f>
        <v>R100:R101</v>
      </c>
      <c r="J101" s="35" t="str">
        <f ca="1">"S" &amp; ROW(J101)+1-$B101 &amp; ":S" &amp; ROW(J101)-$B101+VLOOKUP(1,INDIRECT("A" &amp; ROW(J101)+1-$B101 &amp; ":B999"),2,0)</f>
        <v>S100:S101</v>
      </c>
      <c r="K101" s="35" t="str">
        <f ca="1">"T" &amp; ROW(K101)+1-$B101 &amp; ":T" &amp; ROW(K101)-$B101+VLOOKUP(1,INDIRECT("A" &amp; ROW(K101)+1-$B101 &amp; ":B999"),2,0)</f>
        <v>T100:T101</v>
      </c>
      <c r="L101" s="35" t="str">
        <f ca="1">"M" &amp; ROW(I101)+1-$B101 &amp; ":U" &amp; ROW(I101)-$B101+VLOOKUP(1,INDIRECT("A" &amp; ROW(I101)+1-$B101 &amp; ":B999"),2,0)</f>
        <v>M100:U101</v>
      </c>
      <c r="M101">
        <f ca="1">IF(N101="","",RANK($U101,INDIRECT(H101),0))</f>
        <v>2</v>
      </c>
      <c r="N101" s="1">
        <v>65</v>
      </c>
      <c r="O101" s="2">
        <v>22.51</v>
      </c>
      <c r="P101" s="2">
        <v>0</v>
      </c>
      <c r="Q101" s="2">
        <v>0</v>
      </c>
      <c r="R101" s="2">
        <f>IF(RANK($O101,$O101:$Q101,0)=1,$O101,IF(RANK($P101,$O101:$Q101,0)=1,$P101,$Q101))</f>
        <v>22.51</v>
      </c>
      <c r="S101" s="2">
        <f>IF(RANK($O101,$O101:$Q101,0)=2,$O101,IF(RANK($P101,$O101:$Q101,0)=2,$P101,$Q101))</f>
        <v>0</v>
      </c>
      <c r="T101" s="2">
        <f>IF(RANK($O101,$O101:$Q101,0)=3,$O101,IF(RANK($P101,$O101:$Q101,0)=3,$P101,$Q101))</f>
        <v>0</v>
      </c>
      <c r="U101" s="2">
        <f>((($R101)*10000)+$S101)*10000+$T101+$N101/1000</f>
        <v>2251000000.0650005</v>
      </c>
    </row>
    <row r="102" spans="1:23" x14ac:dyDescent="0.2">
      <c r="A102"/>
      <c r="B102"/>
      <c r="C102"/>
      <c r="D102"/>
      <c r="E102"/>
      <c r="F102"/>
      <c r="G102"/>
      <c r="J102"/>
      <c r="K102"/>
      <c r="L102"/>
      <c r="N102"/>
      <c r="O102"/>
      <c r="P102"/>
      <c r="Q102"/>
    </row>
    <row r="103" spans="1:23" x14ac:dyDescent="0.2">
      <c r="A103"/>
      <c r="B103"/>
      <c r="C103"/>
      <c r="D103"/>
      <c r="E103"/>
      <c r="F103"/>
      <c r="G103"/>
      <c r="J103"/>
      <c r="K103"/>
      <c r="L103"/>
      <c r="N103"/>
      <c r="O103"/>
      <c r="P103"/>
      <c r="Q103"/>
    </row>
    <row r="104" spans="1:23" x14ac:dyDescent="0.2">
      <c r="A104"/>
      <c r="B104"/>
      <c r="C104"/>
      <c r="D104"/>
      <c r="E104"/>
      <c r="F104"/>
      <c r="G104"/>
      <c r="J104"/>
      <c r="K104"/>
      <c r="L104"/>
      <c r="N104"/>
      <c r="O104"/>
      <c r="P104"/>
      <c r="Q104"/>
    </row>
    <row r="105" spans="1:23" ht="18" x14ac:dyDescent="0.25">
      <c r="B105" s="63" t="s">
        <v>10</v>
      </c>
      <c r="C105" s="63" t="s">
        <v>314</v>
      </c>
      <c r="E105" s="63"/>
      <c r="G105" s="65"/>
      <c r="N105" s="31" t="s">
        <v>15</v>
      </c>
      <c r="O105" s="32"/>
      <c r="P105" s="32"/>
      <c r="Q105" s="33"/>
      <c r="R105" s="33"/>
      <c r="S105" s="33"/>
      <c r="T105" s="33"/>
      <c r="U105" s="34"/>
      <c r="V105" s="34"/>
      <c r="W105" s="34"/>
    </row>
    <row r="106" spans="1:23" ht="15.75" customHeight="1" x14ac:dyDescent="0.25">
      <c r="B106" s="63"/>
      <c r="D106" s="63"/>
      <c r="E106" s="66"/>
      <c r="N106"/>
      <c r="R106" s="2"/>
      <c r="S106" s="2"/>
      <c r="T106" s="2"/>
    </row>
    <row r="107" spans="1:23" ht="15.75" thickBot="1" x14ac:dyDescent="0.25">
      <c r="A107" s="37" t="s">
        <v>50</v>
      </c>
      <c r="B107" s="8" t="s">
        <v>9</v>
      </c>
      <c r="C107" s="8" t="s">
        <v>62</v>
      </c>
      <c r="D107" s="8" t="s">
        <v>6</v>
      </c>
      <c r="E107" s="8" t="s">
        <v>7</v>
      </c>
      <c r="F107" s="8" t="s">
        <v>49</v>
      </c>
      <c r="G107" s="40" t="s">
        <v>12</v>
      </c>
      <c r="H107" s="37" t="s">
        <v>54</v>
      </c>
      <c r="I107" s="37" t="s">
        <v>51</v>
      </c>
      <c r="J107" s="37" t="s">
        <v>52</v>
      </c>
      <c r="K107" s="37" t="s">
        <v>53</v>
      </c>
      <c r="L107" s="37" t="s">
        <v>24</v>
      </c>
      <c r="M107" s="10" t="s">
        <v>23</v>
      </c>
      <c r="N107" s="9" t="s">
        <v>62</v>
      </c>
      <c r="O107" s="11" t="s">
        <v>16</v>
      </c>
      <c r="P107" s="11" t="s">
        <v>17</v>
      </c>
      <c r="Q107" s="11" t="s">
        <v>18</v>
      </c>
      <c r="R107" s="12" t="s">
        <v>19</v>
      </c>
      <c r="S107" s="12" t="s">
        <v>20</v>
      </c>
      <c r="T107" s="12" t="s">
        <v>21</v>
      </c>
      <c r="U107" s="10" t="s">
        <v>22</v>
      </c>
    </row>
    <row r="108" spans="1:23" ht="15" x14ac:dyDescent="0.2">
      <c r="B108" s="68"/>
      <c r="C108" s="68"/>
      <c r="D108" s="68"/>
      <c r="E108" s="68"/>
      <c r="F108" s="68"/>
      <c r="G108" s="69"/>
      <c r="H108" s="35"/>
      <c r="I108" s="35"/>
      <c r="N108"/>
      <c r="R108" s="2"/>
      <c r="S108" s="2"/>
      <c r="T108" s="2"/>
      <c r="U108" s="2"/>
    </row>
    <row r="109" spans="1:23" x14ac:dyDescent="0.2">
      <c r="A109" s="35" t="str">
        <f>IF(AND(N110=""),1,"")</f>
        <v/>
      </c>
      <c r="B109" s="70">
        <f>IF(B108="",1,B108+1)</f>
        <v>1</v>
      </c>
      <c r="C109" s="70">
        <f ca="1">IF(M109="","",VLOOKUP($B109,INDIRECT(L109),2,FALSE))</f>
        <v>101</v>
      </c>
      <c r="D109" s="64" t="str">
        <f ca="1">IF($C109="","",IF(ISERROR(VLOOKUP(C109,Athletes,2,FALSE)),"Unknown Athlete",PROPER(VLOOKUP(C109,Athletes,2,FALSE))))</f>
        <v>Charlotte Doney</v>
      </c>
      <c r="E109" s="64" t="str">
        <f ca="1">IF($C109="","",IF(VLOOKUP(C109,Athletes,3,FALSE)="","",VLOOKUP(C109,Athletes,3,FALSE)))</f>
        <v>Tavistock</v>
      </c>
      <c r="F109" s="64" t="str">
        <f ca="1">IF($C109="","",IF(ISERROR(VLOOKUP(C109,Athletes,7,FALSE)),"",VLOOKUP(C109,Athletes,7,FALSE)))</f>
        <v>U17W</v>
      </c>
      <c r="G109" s="71">
        <f ca="1">IF(M109="","",VLOOKUP($B109,INDIRECT(L109),6,FALSE))</f>
        <v>28.29</v>
      </c>
      <c r="H109" s="35" t="str">
        <f ca="1">"U" &amp; ROW(H109)+1-$B109 &amp; ":U" &amp; ROW(H109)-$B109+VLOOKUP(1,INDIRECT("A" &amp; ROW(H109)+1-$B109 &amp; ":B999"),2,0)</f>
        <v>U109:U110</v>
      </c>
      <c r="I109" s="35" t="str">
        <f ca="1">"R" &amp; ROW(I109)+1-$B109 &amp; ":R" &amp; ROW(I109)-$B109+VLOOKUP(1,INDIRECT("A" &amp; ROW(I109)+1-$B109 &amp; ":B999"),2,0)</f>
        <v>R109:R110</v>
      </c>
      <c r="J109" s="35" t="str">
        <f ca="1">"S" &amp; ROW(J109)+1-$B109 &amp; ":S" &amp; ROW(J109)-$B109+VLOOKUP(1,INDIRECT("A" &amp; ROW(J109)+1-$B109 &amp; ":B999"),2,0)</f>
        <v>S109:S110</v>
      </c>
      <c r="K109" s="35" t="str">
        <f ca="1">"T" &amp; ROW(K109)+1-$B109 &amp; ":T" &amp; ROW(K109)-$B109+VLOOKUP(1,INDIRECT("A" &amp; ROW(K109)+1-$B109 &amp; ":B999"),2,0)</f>
        <v>T109:T110</v>
      </c>
      <c r="L109" s="35" t="str">
        <f ca="1">"M" &amp; ROW(I109)+1-$B109 &amp; ":U" &amp; ROW(I109)-$B109+VLOOKUP(1,INDIRECT("A" &amp; ROW(I109)+1-$B109 &amp; ":B999"),2,0)</f>
        <v>M109:U110</v>
      </c>
      <c r="M109">
        <f ca="1">IF(N109="","",RANK($U109,INDIRECT(H109),0))</f>
        <v>1</v>
      </c>
      <c r="N109" s="1">
        <v>101</v>
      </c>
      <c r="O109" s="2">
        <v>28.29</v>
      </c>
      <c r="P109" s="2">
        <v>0</v>
      </c>
      <c r="Q109" s="2">
        <v>0</v>
      </c>
      <c r="R109" s="2">
        <f>IF(RANK($O109,$O109:$Q109,0)=1,$O109,IF(RANK($P109,$O109:$Q109,0)=1,$P109,$Q109))</f>
        <v>28.29</v>
      </c>
      <c r="S109" s="2">
        <f>IF(RANK($O109,$O109:$Q109,0)=2,$O109,IF(RANK($P109,$O109:$Q109,0)=2,$P109,$Q109))</f>
        <v>0</v>
      </c>
      <c r="T109" s="2">
        <f>IF(RANK($O109,$O109:$Q109,0)=3,$O109,IF(RANK($P109,$O109:$Q109,0)=3,$P109,$Q109))</f>
        <v>0</v>
      </c>
      <c r="U109" s="2">
        <f>((($R109)*10000)+$S109)*10000+$T109+$N109/1000</f>
        <v>2829000000.1009998</v>
      </c>
    </row>
    <row r="110" spans="1:23" x14ac:dyDescent="0.2">
      <c r="A110" s="35">
        <f>IF(AND(N111=""),1,"")</f>
        <v>1</v>
      </c>
      <c r="B110" s="70">
        <f>IF(B109="",1,B109+1)</f>
        <v>2</v>
      </c>
      <c r="C110" s="70">
        <f ca="1">IF(M110="","",VLOOKUP($B110,INDIRECT(L110),2,FALSE))</f>
        <v>107</v>
      </c>
      <c r="D110" s="64" t="str">
        <f ca="1">IF($C110="","",IF(ISERROR(VLOOKUP(C110,Athletes,2,FALSE)),"Unknown Athlete",PROPER(VLOOKUP(C110,Athletes,2,FALSE))))</f>
        <v>Bonnie Swan</v>
      </c>
      <c r="E110" s="64" t="str">
        <f ca="1">IF($C110="","",IF(VLOOKUP(C110,Athletes,3,FALSE)="","",VLOOKUP(C110,Athletes,3,FALSE)))</f>
        <v>Hayle Runners</v>
      </c>
      <c r="F110" s="64" t="str">
        <f ca="1">IF($C110="","",IF(ISERROR(VLOOKUP(C110,Athletes,7,FALSE)),"",VLOOKUP(C110,Athletes,7,FALSE)))</f>
        <v>U17W</v>
      </c>
      <c r="G110" s="71">
        <f ca="1">IF(M110="","",VLOOKUP($B110,INDIRECT(L110),6,FALSE))</f>
        <v>21.6</v>
      </c>
      <c r="H110" s="35" t="str">
        <f ca="1">"U" &amp; ROW(H110)+1-$B110 &amp; ":U" &amp; ROW(H110)-$B110+VLOOKUP(1,INDIRECT("A" &amp; ROW(H110)+1-$B110 &amp; ":B999"),2,0)</f>
        <v>U109:U110</v>
      </c>
      <c r="I110" s="35" t="str">
        <f ca="1">"R" &amp; ROW(I110)+1-$B110 &amp; ":R" &amp; ROW(I110)-$B110+VLOOKUP(1,INDIRECT("A" &amp; ROW(I110)+1-$B110 &amp; ":B999"),2,0)</f>
        <v>R109:R110</v>
      </c>
      <c r="J110" s="35" t="str">
        <f ca="1">"S" &amp; ROW(J110)+1-$B110 &amp; ":S" &amp; ROW(J110)-$B110+VLOOKUP(1,INDIRECT("A" &amp; ROW(J110)+1-$B110 &amp; ":B999"),2,0)</f>
        <v>S109:S110</v>
      </c>
      <c r="K110" s="35" t="str">
        <f ca="1">"T" &amp; ROW(K110)+1-$B110 &amp; ":T" &amp; ROW(K110)-$B110+VLOOKUP(1,INDIRECT("A" &amp; ROW(K110)+1-$B110 &amp; ":B999"),2,0)</f>
        <v>T109:T110</v>
      </c>
      <c r="L110" s="35" t="str">
        <f ca="1">"M" &amp; ROW(I110)+1-$B110 &amp; ":U" &amp; ROW(I110)-$B110+VLOOKUP(1,INDIRECT("A" &amp; ROW(I110)+1-$B110 &amp; ":B999"),2,0)</f>
        <v>M109:U110</v>
      </c>
      <c r="M110">
        <f ca="1">IF(N110="","",RANK($U110,INDIRECT(H110),0))</f>
        <v>2</v>
      </c>
      <c r="N110" s="1">
        <v>107</v>
      </c>
      <c r="O110" s="2">
        <v>21.6</v>
      </c>
      <c r="P110" s="2">
        <v>0</v>
      </c>
      <c r="Q110" s="2">
        <v>0</v>
      </c>
      <c r="R110" s="2">
        <f>IF(RANK($O110,$O110:$Q110,0)=1,$O110,IF(RANK($P110,$O110:$Q110,0)=1,$P110,$Q110))</f>
        <v>21.6</v>
      </c>
      <c r="S110" s="2">
        <f>IF(RANK($O110,$O110:$Q110,0)=2,$O110,IF(RANK($P110,$O110:$Q110,0)=2,$P110,$Q110))</f>
        <v>0</v>
      </c>
      <c r="T110" s="2">
        <f>IF(RANK($O110,$O110:$Q110,0)=3,$O110,IF(RANK($P110,$O110:$Q110,0)=3,$P110,$Q110))</f>
        <v>0</v>
      </c>
      <c r="U110" s="2">
        <f>((($R110)*10000)+$S110)*10000+$T110+$N110/1000</f>
        <v>2160000000.1069999</v>
      </c>
    </row>
    <row r="111" spans="1:23" x14ac:dyDescent="0.2">
      <c r="A111"/>
      <c r="B111"/>
      <c r="C111"/>
      <c r="D111"/>
      <c r="E111"/>
      <c r="F111"/>
      <c r="G111"/>
      <c r="J111"/>
      <c r="K111"/>
      <c r="L111"/>
      <c r="N111"/>
      <c r="O111"/>
      <c r="P111"/>
      <c r="Q111"/>
    </row>
    <row r="112" spans="1:23" x14ac:dyDescent="0.2">
      <c r="A112"/>
      <c r="B112"/>
      <c r="C112"/>
      <c r="D112"/>
      <c r="E112"/>
      <c r="F112"/>
      <c r="G112"/>
      <c r="J112"/>
      <c r="K112"/>
      <c r="L112"/>
      <c r="N112"/>
      <c r="O112"/>
      <c r="P112"/>
      <c r="Q112"/>
    </row>
    <row r="113" spans="1:23" x14ac:dyDescent="0.2">
      <c r="A113"/>
      <c r="B113"/>
      <c r="C113"/>
      <c r="D113"/>
      <c r="E113"/>
      <c r="F113"/>
      <c r="G113"/>
      <c r="J113"/>
      <c r="K113"/>
      <c r="L113"/>
      <c r="N113"/>
      <c r="O113"/>
      <c r="P113"/>
      <c r="Q113"/>
    </row>
    <row r="114" spans="1:23" ht="18" x14ac:dyDescent="0.25">
      <c r="B114" s="63" t="s">
        <v>10</v>
      </c>
      <c r="C114" s="63" t="s">
        <v>315</v>
      </c>
      <c r="E114" s="63"/>
      <c r="G114" s="65"/>
      <c r="N114" s="31" t="s">
        <v>15</v>
      </c>
      <c r="O114" s="32"/>
      <c r="P114" s="32"/>
      <c r="Q114" s="33"/>
      <c r="R114" s="33"/>
      <c r="S114" s="33"/>
      <c r="T114" s="33"/>
      <c r="U114" s="34"/>
      <c r="V114" s="34"/>
      <c r="W114" s="34"/>
    </row>
    <row r="115" spans="1:23" ht="15.75" customHeight="1" x14ac:dyDescent="0.25">
      <c r="B115" s="63"/>
      <c r="D115" s="63"/>
      <c r="E115" s="66"/>
      <c r="N115"/>
      <c r="R115" s="2"/>
      <c r="S115" s="2"/>
      <c r="T115" s="2"/>
    </row>
    <row r="116" spans="1:23" ht="15.75" thickBot="1" x14ac:dyDescent="0.25">
      <c r="A116" s="37" t="s">
        <v>50</v>
      </c>
      <c r="B116" s="8" t="s">
        <v>9</v>
      </c>
      <c r="C116" s="8" t="s">
        <v>62</v>
      </c>
      <c r="D116" s="8" t="s">
        <v>6</v>
      </c>
      <c r="E116" s="8" t="s">
        <v>7</v>
      </c>
      <c r="F116" s="8" t="s">
        <v>49</v>
      </c>
      <c r="G116" s="40" t="s">
        <v>12</v>
      </c>
      <c r="H116" s="37" t="s">
        <v>54</v>
      </c>
      <c r="I116" s="37" t="s">
        <v>51</v>
      </c>
      <c r="J116" s="37" t="s">
        <v>52</v>
      </c>
      <c r="K116" s="37" t="s">
        <v>53</v>
      </c>
      <c r="L116" s="37" t="s">
        <v>24</v>
      </c>
      <c r="M116" s="10" t="s">
        <v>23</v>
      </c>
      <c r="N116" s="9" t="s">
        <v>62</v>
      </c>
      <c r="O116" s="11" t="s">
        <v>16</v>
      </c>
      <c r="P116" s="11" t="s">
        <v>17</v>
      </c>
      <c r="Q116" s="11" t="s">
        <v>18</v>
      </c>
      <c r="R116" s="12" t="s">
        <v>19</v>
      </c>
      <c r="S116" s="12" t="s">
        <v>20</v>
      </c>
      <c r="T116" s="12" t="s">
        <v>21</v>
      </c>
      <c r="U116" s="10" t="s">
        <v>22</v>
      </c>
    </row>
    <row r="117" spans="1:23" ht="15" x14ac:dyDescent="0.2">
      <c r="B117" s="68"/>
      <c r="C117" s="68"/>
      <c r="D117" s="68"/>
      <c r="E117" s="68"/>
      <c r="F117" s="68"/>
      <c r="G117" s="69"/>
      <c r="H117" s="35"/>
      <c r="I117" s="35"/>
      <c r="N117"/>
      <c r="R117" s="2"/>
      <c r="S117" s="2"/>
      <c r="T117" s="2"/>
      <c r="U117" s="2"/>
    </row>
    <row r="118" spans="1:23" x14ac:dyDescent="0.2">
      <c r="A118" s="35">
        <f>IF(AND(N119=""),1,"")</f>
        <v>1</v>
      </c>
      <c r="B118" s="70">
        <f>IF(B117="",1,B117+1)</f>
        <v>1</v>
      </c>
      <c r="C118" s="70">
        <f ca="1">IF(M118="","",VLOOKUP($B118,INDIRECT(L118),2,FALSE))</f>
        <v>102</v>
      </c>
      <c r="D118" s="64" t="str">
        <f ca="1">IF($C118="","",IF(ISERROR(VLOOKUP(C118,Athletes,2,FALSE)),"Unknown Athlete",PROPER(VLOOKUP(C118,Athletes,2,FALSE))))</f>
        <v>Isabelle Doney</v>
      </c>
      <c r="E118" s="64" t="str">
        <f ca="1">IF($C118="","",IF(VLOOKUP(C118,Athletes,3,FALSE)="","",VLOOKUP(C118,Athletes,3,FALSE)))</f>
        <v>Tavistock</v>
      </c>
      <c r="F118" s="64" t="str">
        <f ca="1">IF($C118="","",IF(ISERROR(VLOOKUP(C118,Athletes,7,FALSE)),"",VLOOKUP(C118,Athletes,7,FALSE)))</f>
        <v>U15G</v>
      </c>
      <c r="G118" s="71">
        <f ca="1">IF(M118="","",VLOOKUP($B118,INDIRECT(L118),6,FALSE))</f>
        <v>23.97</v>
      </c>
      <c r="H118" s="35" t="str">
        <f ca="1">"U" &amp; ROW(H118)+1-$B118 &amp; ":U" &amp; ROW(H118)-$B118+VLOOKUP(1,INDIRECT("A" &amp; ROW(H118)+1-$B118 &amp; ":B999"),2,0)</f>
        <v>U118:U118</v>
      </c>
      <c r="I118" s="35" t="str">
        <f ca="1">"R" &amp; ROW(I118)+1-$B118 &amp; ":R" &amp; ROW(I118)-$B118+VLOOKUP(1,INDIRECT("A" &amp; ROW(I118)+1-$B118 &amp; ":B999"),2,0)</f>
        <v>R118:R118</v>
      </c>
      <c r="J118" s="35" t="str">
        <f ca="1">"S" &amp; ROW(J118)+1-$B118 &amp; ":S" &amp; ROW(J118)-$B118+VLOOKUP(1,INDIRECT("A" &amp; ROW(J118)+1-$B118 &amp; ":B999"),2,0)</f>
        <v>S118:S118</v>
      </c>
      <c r="K118" s="35" t="str">
        <f ca="1">"T" &amp; ROW(K118)+1-$B118 &amp; ":T" &amp; ROW(K118)-$B118+VLOOKUP(1,INDIRECT("A" &amp; ROW(K118)+1-$B118 &amp; ":B999"),2,0)</f>
        <v>T118:T118</v>
      </c>
      <c r="L118" s="35" t="str">
        <f ca="1">"M" &amp; ROW(I118)+1-$B118 &amp; ":U" &amp; ROW(I118)-$B118+VLOOKUP(1,INDIRECT("A" &amp; ROW(I118)+1-$B118 &amp; ":B999"),2,0)</f>
        <v>M118:U118</v>
      </c>
      <c r="M118">
        <f ca="1">IF(N118="","",RANK($U118,INDIRECT(H118),0))</f>
        <v>1</v>
      </c>
      <c r="N118" s="1">
        <v>102</v>
      </c>
      <c r="O118" s="2">
        <v>23.97</v>
      </c>
      <c r="P118" s="2">
        <v>0</v>
      </c>
      <c r="Q118" s="2">
        <v>0</v>
      </c>
      <c r="R118" s="2">
        <f>IF(RANK($O118,$O118:$Q118,0)=1,$O118,IF(RANK($P118,$O118:$Q118,0)=1,$P118,$Q118))</f>
        <v>23.97</v>
      </c>
      <c r="S118" s="2">
        <f>IF(RANK($O118,$O118:$Q118,0)=2,$O118,IF(RANK($P118,$O118:$Q118,0)=2,$P118,$Q118))</f>
        <v>0</v>
      </c>
      <c r="T118" s="2">
        <f>IF(RANK($O118,$O118:$Q118,0)=3,$O118,IF(RANK($P118,$O118:$Q118,0)=3,$P118,$Q118))</f>
        <v>0</v>
      </c>
      <c r="U118" s="2">
        <f>((($R118)*10000)+$S118)*10000+$T118+$N118/1000</f>
        <v>2397000000.1020002</v>
      </c>
    </row>
    <row r="119" spans="1:23" x14ac:dyDescent="0.2">
      <c r="A119"/>
      <c r="B119"/>
      <c r="C119"/>
      <c r="D119"/>
      <c r="E119"/>
      <c r="F119"/>
      <c r="G119"/>
      <c r="J119"/>
      <c r="K119"/>
      <c r="L119"/>
      <c r="N119"/>
      <c r="O119"/>
      <c r="P119"/>
      <c r="Q119"/>
    </row>
    <row r="120" spans="1:23" x14ac:dyDescent="0.2">
      <c r="A120"/>
      <c r="B120"/>
      <c r="C120"/>
      <c r="D120"/>
      <c r="E120"/>
      <c r="F120"/>
      <c r="G120"/>
      <c r="J120"/>
      <c r="K120"/>
      <c r="L120"/>
      <c r="N120"/>
      <c r="O120"/>
      <c r="P120"/>
      <c r="Q120"/>
    </row>
    <row r="121" spans="1:23" x14ac:dyDescent="0.2">
      <c r="A121"/>
      <c r="B121"/>
      <c r="C121"/>
      <c r="D121"/>
      <c r="E121"/>
      <c r="F121"/>
      <c r="G121"/>
      <c r="J121"/>
      <c r="K121"/>
      <c r="L121"/>
      <c r="N121"/>
      <c r="O121"/>
      <c r="P121"/>
      <c r="Q121"/>
    </row>
    <row r="122" spans="1:23" ht="18" x14ac:dyDescent="0.25">
      <c r="B122" s="63" t="s">
        <v>10</v>
      </c>
      <c r="C122" s="63" t="s">
        <v>364</v>
      </c>
      <c r="E122" s="63"/>
      <c r="G122" s="65"/>
      <c r="N122" s="31" t="s">
        <v>15</v>
      </c>
      <c r="O122" s="32"/>
      <c r="P122" s="32"/>
      <c r="Q122" s="33"/>
      <c r="R122" s="33"/>
      <c r="S122" s="33"/>
      <c r="T122" s="33"/>
      <c r="U122" s="34"/>
      <c r="V122" s="34"/>
      <c r="W122" s="34"/>
    </row>
    <row r="123" spans="1:23" ht="15.75" customHeight="1" x14ac:dyDescent="0.25">
      <c r="B123" s="63"/>
      <c r="D123" s="63"/>
      <c r="E123" s="66"/>
      <c r="N123"/>
      <c r="R123" s="2"/>
      <c r="S123" s="2"/>
      <c r="T123" s="2"/>
    </row>
    <row r="124" spans="1:23" ht="15.75" thickBot="1" x14ac:dyDescent="0.25">
      <c r="A124" s="37" t="s">
        <v>50</v>
      </c>
      <c r="B124" s="8" t="s">
        <v>9</v>
      </c>
      <c r="C124" s="8" t="s">
        <v>62</v>
      </c>
      <c r="D124" s="8" t="s">
        <v>6</v>
      </c>
      <c r="E124" s="8" t="s">
        <v>7</v>
      </c>
      <c r="F124" s="8" t="s">
        <v>49</v>
      </c>
      <c r="G124" s="40" t="s">
        <v>12</v>
      </c>
      <c r="H124" s="37" t="s">
        <v>54</v>
      </c>
      <c r="I124" s="37" t="s">
        <v>51</v>
      </c>
      <c r="J124" s="37" t="s">
        <v>52</v>
      </c>
      <c r="K124" s="37" t="s">
        <v>53</v>
      </c>
      <c r="L124" s="37" t="s">
        <v>24</v>
      </c>
      <c r="M124" s="10" t="s">
        <v>23</v>
      </c>
      <c r="N124" s="9" t="s">
        <v>62</v>
      </c>
      <c r="O124" s="11" t="s">
        <v>16</v>
      </c>
      <c r="P124" s="11" t="s">
        <v>17</v>
      </c>
      <c r="Q124" s="11" t="s">
        <v>18</v>
      </c>
      <c r="R124" s="12" t="s">
        <v>19</v>
      </c>
      <c r="S124" s="12" t="s">
        <v>20</v>
      </c>
      <c r="T124" s="12" t="s">
        <v>21</v>
      </c>
      <c r="U124" s="10" t="s">
        <v>22</v>
      </c>
    </row>
    <row r="125" spans="1:23" ht="15" x14ac:dyDescent="0.2">
      <c r="B125" s="68"/>
      <c r="C125" s="68"/>
      <c r="D125" s="68"/>
      <c r="E125" s="68"/>
      <c r="F125" s="68"/>
      <c r="G125" s="69"/>
      <c r="H125" s="35"/>
      <c r="I125" s="35"/>
      <c r="N125"/>
      <c r="R125" s="2"/>
      <c r="S125" s="2"/>
      <c r="T125" s="2"/>
      <c r="U125" s="2"/>
    </row>
    <row r="126" spans="1:23" x14ac:dyDescent="0.2">
      <c r="A126" s="35" t="str">
        <f t="shared" ref="A126:A133" si="31">IF(AND(N127=""),1,"")</f>
        <v/>
      </c>
      <c r="B126" s="70">
        <f t="shared" ref="B126:B133" si="32">IF(B125="",1,B125+1)</f>
        <v>1</v>
      </c>
      <c r="C126" s="70">
        <f t="shared" ref="C126:C133" ca="1" si="33">IF(M126="","",VLOOKUP($B126,INDIRECT(L126),2,FALSE))</f>
        <v>58</v>
      </c>
      <c r="D126" s="64" t="str">
        <f t="shared" ref="D126:D133" ca="1" si="34">IF($C126="","",IF(ISERROR(VLOOKUP(C126,Athletes,2,FALSE)),"Unknown Athlete",PROPER(VLOOKUP(C126,Athletes,2,FALSE))))</f>
        <v>Lamara Hammoudeh</v>
      </c>
      <c r="E126" s="64" t="str">
        <f t="shared" ref="E126:E133" ca="1" si="35">IF($C126="","",IF(VLOOKUP(C126,Athletes,3,FALSE)="","",VLOOKUP(C126,Athletes,3,FALSE)))</f>
        <v>COPAC</v>
      </c>
      <c r="F126" s="64" t="str">
        <f t="shared" ref="F126:F133" ca="1" si="36">IF($C126="","",IF(ISERROR(VLOOKUP(C126,Athletes,7,FALSE)),"",VLOOKUP(C126,Athletes,7,FALSE)))</f>
        <v>U13G</v>
      </c>
      <c r="G126" s="71">
        <f t="shared" ref="G126:G133" ca="1" si="37">IF(M126="","",VLOOKUP($B126,INDIRECT(L126),6,FALSE))</f>
        <v>4.3600000000000003</v>
      </c>
      <c r="H126" s="35" t="str">
        <f t="shared" ref="H126:H133" ca="1" si="38">"U" &amp; ROW(H126)+1-$B126 &amp; ":U" &amp; ROW(H126)-$B126+VLOOKUP(1,INDIRECT("A" &amp; ROW(H126)+1-$B126 &amp; ":B999"),2,0)</f>
        <v>U126:U133</v>
      </c>
      <c r="I126" s="35" t="str">
        <f t="shared" ref="I126:I133" ca="1" si="39">"R" &amp; ROW(I126)+1-$B126 &amp; ":R" &amp; ROW(I126)-$B126+VLOOKUP(1,INDIRECT("A" &amp; ROW(I126)+1-$B126 &amp; ":B999"),2,0)</f>
        <v>R126:R133</v>
      </c>
      <c r="J126" s="35" t="str">
        <f t="shared" ref="J126:J133" ca="1" si="40">"S" &amp; ROW(J126)+1-$B126 &amp; ":S" &amp; ROW(J126)-$B126+VLOOKUP(1,INDIRECT("A" &amp; ROW(J126)+1-$B126 &amp; ":B999"),2,0)</f>
        <v>S126:S133</v>
      </c>
      <c r="K126" s="35" t="str">
        <f t="shared" ref="K126:K133" ca="1" si="41">"T" &amp; ROW(K126)+1-$B126 &amp; ":T" &amp; ROW(K126)-$B126+VLOOKUP(1,INDIRECT("A" &amp; ROW(K126)+1-$B126 &amp; ":B999"),2,0)</f>
        <v>T126:T133</v>
      </c>
      <c r="L126" s="35" t="str">
        <f t="shared" ref="L126:L133" ca="1" si="42">"M" &amp; ROW(I126)+1-$B126 &amp; ":U" &amp; ROW(I126)-$B126+VLOOKUP(1,INDIRECT("A" &amp; ROW(I126)+1-$B126 &amp; ":B999"),2,0)</f>
        <v>M126:U133</v>
      </c>
      <c r="M126">
        <f t="shared" ref="M126:M133" ca="1" si="43">IF(N126="","",RANK($U126,INDIRECT(H126),0))</f>
        <v>3</v>
      </c>
      <c r="N126" s="1">
        <v>17</v>
      </c>
      <c r="O126" s="2">
        <v>3.86</v>
      </c>
      <c r="P126" s="2">
        <v>0</v>
      </c>
      <c r="Q126" s="2">
        <v>0</v>
      </c>
      <c r="R126" s="2">
        <f t="shared" ref="R126:R133" si="44">IF(RANK($O126,$O126:$Q126,0)=1,$O126,IF(RANK($P126,$O126:$Q126,0)=1,$P126,$Q126))</f>
        <v>3.86</v>
      </c>
      <c r="S126" s="2">
        <f t="shared" ref="S126:S133" si="45">IF(RANK($O126,$O126:$Q126,0)=2,$O126,IF(RANK($P126,$O126:$Q126,0)=2,$P126,$Q126))</f>
        <v>0</v>
      </c>
      <c r="T126" s="2">
        <f t="shared" ref="T126:T133" si="46">IF(RANK($O126,$O126:$Q126,0)=3,$O126,IF(RANK($P126,$O126:$Q126,0)=3,$P126,$Q126))</f>
        <v>0</v>
      </c>
      <c r="U126" s="2">
        <f t="shared" ref="U126:U133" si="47">((($R126)*10000)+$S126)*10000+$T126+$N126/1000</f>
        <v>386000000.01700002</v>
      </c>
    </row>
    <row r="127" spans="1:23" x14ac:dyDescent="0.2">
      <c r="A127" s="35" t="str">
        <f t="shared" si="31"/>
        <v/>
      </c>
      <c r="B127" s="70">
        <f t="shared" si="32"/>
        <v>2</v>
      </c>
      <c r="C127" s="70">
        <f t="shared" ca="1" si="33"/>
        <v>73</v>
      </c>
      <c r="D127" s="64" t="str">
        <f t="shared" ca="1" si="34"/>
        <v>Emily Harvey</v>
      </c>
      <c r="E127" s="64" t="str">
        <f t="shared" ca="1" si="35"/>
        <v>CAC</v>
      </c>
      <c r="F127" s="64" t="str">
        <f t="shared" ca="1" si="36"/>
        <v>U13G</v>
      </c>
      <c r="G127" s="71">
        <f t="shared" ca="1" si="37"/>
        <v>4</v>
      </c>
      <c r="H127" s="35" t="str">
        <f t="shared" ca="1" si="38"/>
        <v>U126:U133</v>
      </c>
      <c r="I127" s="35" t="str">
        <f t="shared" ca="1" si="39"/>
        <v>R126:R133</v>
      </c>
      <c r="J127" s="35" t="str">
        <f t="shared" ca="1" si="40"/>
        <v>S126:S133</v>
      </c>
      <c r="K127" s="35" t="str">
        <f t="shared" ca="1" si="41"/>
        <v>T126:T133</v>
      </c>
      <c r="L127" s="35" t="str">
        <f t="shared" ca="1" si="42"/>
        <v>M126:U133</v>
      </c>
      <c r="M127">
        <f t="shared" ca="1" si="43"/>
        <v>4</v>
      </c>
      <c r="N127" s="1">
        <v>38</v>
      </c>
      <c r="O127" s="2">
        <v>3.53</v>
      </c>
      <c r="P127" s="2">
        <v>0</v>
      </c>
      <c r="Q127" s="2">
        <v>0</v>
      </c>
      <c r="R127" s="2">
        <f t="shared" si="44"/>
        <v>3.53</v>
      </c>
      <c r="S127" s="2">
        <f t="shared" si="45"/>
        <v>0</v>
      </c>
      <c r="T127" s="2">
        <f t="shared" si="46"/>
        <v>0</v>
      </c>
      <c r="U127" s="2">
        <f t="shared" si="47"/>
        <v>353000000.03799999</v>
      </c>
    </row>
    <row r="128" spans="1:23" x14ac:dyDescent="0.2">
      <c r="A128" s="35" t="str">
        <f t="shared" si="31"/>
        <v/>
      </c>
      <c r="B128" s="70">
        <f t="shared" si="32"/>
        <v>3</v>
      </c>
      <c r="C128" s="70">
        <f t="shared" ca="1" si="33"/>
        <v>17</v>
      </c>
      <c r="D128" s="64" t="str">
        <f t="shared" ca="1" si="34"/>
        <v>Nylah Chowney</v>
      </c>
      <c r="E128" s="64" t="str">
        <f t="shared" ca="1" si="35"/>
        <v>CAC</v>
      </c>
      <c r="F128" s="64" t="str">
        <f t="shared" ca="1" si="36"/>
        <v>U13G</v>
      </c>
      <c r="G128" s="71">
        <f t="shared" ca="1" si="37"/>
        <v>3.86</v>
      </c>
      <c r="H128" s="35" t="str">
        <f t="shared" ca="1" si="38"/>
        <v>U126:U133</v>
      </c>
      <c r="I128" s="35" t="str">
        <f t="shared" ca="1" si="39"/>
        <v>R126:R133</v>
      </c>
      <c r="J128" s="35" t="str">
        <f t="shared" ca="1" si="40"/>
        <v>S126:S133</v>
      </c>
      <c r="K128" s="35" t="str">
        <f t="shared" ca="1" si="41"/>
        <v>T126:T133</v>
      </c>
      <c r="L128" s="35" t="str">
        <f t="shared" ca="1" si="42"/>
        <v>M126:U133</v>
      </c>
      <c r="M128">
        <f t="shared" ca="1" si="43"/>
        <v>1</v>
      </c>
      <c r="N128" s="1">
        <v>58</v>
      </c>
      <c r="O128" s="2">
        <v>4.3600000000000003</v>
      </c>
      <c r="P128" s="2">
        <v>0</v>
      </c>
      <c r="Q128" s="2">
        <v>0</v>
      </c>
      <c r="R128" s="2">
        <f t="shared" si="44"/>
        <v>4.3600000000000003</v>
      </c>
      <c r="S128" s="2">
        <f t="shared" si="45"/>
        <v>0</v>
      </c>
      <c r="T128" s="2">
        <f t="shared" si="46"/>
        <v>0</v>
      </c>
      <c r="U128" s="2">
        <f t="shared" si="47"/>
        <v>436000000.05800003</v>
      </c>
    </row>
    <row r="129" spans="1:23" x14ac:dyDescent="0.2">
      <c r="A129" s="35" t="str">
        <f t="shared" si="31"/>
        <v/>
      </c>
      <c r="B129" s="70">
        <f t="shared" si="32"/>
        <v>4</v>
      </c>
      <c r="C129" s="70">
        <f t="shared" ca="1" si="33"/>
        <v>38</v>
      </c>
      <c r="D129" s="64" t="str">
        <f t="shared" ca="1" si="34"/>
        <v>Bo Salmon</v>
      </c>
      <c r="E129" s="64" t="str">
        <f t="shared" ca="1" si="35"/>
        <v>CAC</v>
      </c>
      <c r="F129" s="64" t="str">
        <f t="shared" ca="1" si="36"/>
        <v>U13G</v>
      </c>
      <c r="G129" s="71">
        <f t="shared" ca="1" si="37"/>
        <v>3.53</v>
      </c>
      <c r="H129" s="35" t="str">
        <f t="shared" ca="1" si="38"/>
        <v>U126:U133</v>
      </c>
      <c r="I129" s="35" t="str">
        <f t="shared" ca="1" si="39"/>
        <v>R126:R133</v>
      </c>
      <c r="J129" s="35" t="str">
        <f t="shared" ca="1" si="40"/>
        <v>S126:S133</v>
      </c>
      <c r="K129" s="35" t="str">
        <f t="shared" ca="1" si="41"/>
        <v>T126:T133</v>
      </c>
      <c r="L129" s="35" t="str">
        <f t="shared" ca="1" si="42"/>
        <v>M126:U133</v>
      </c>
      <c r="M129">
        <f t="shared" ca="1" si="43"/>
        <v>2</v>
      </c>
      <c r="N129" s="1">
        <v>73</v>
      </c>
      <c r="O129" s="2">
        <v>4</v>
      </c>
      <c r="P129" s="2">
        <v>0</v>
      </c>
      <c r="Q129" s="2">
        <v>0</v>
      </c>
      <c r="R129" s="2">
        <f t="shared" si="44"/>
        <v>4</v>
      </c>
      <c r="S129" s="2">
        <f t="shared" si="45"/>
        <v>0</v>
      </c>
      <c r="T129" s="2">
        <f t="shared" si="46"/>
        <v>0</v>
      </c>
      <c r="U129" s="2">
        <f t="shared" si="47"/>
        <v>400000000.07300001</v>
      </c>
    </row>
    <row r="130" spans="1:23" x14ac:dyDescent="0.2">
      <c r="A130" s="35" t="str">
        <f t="shared" si="31"/>
        <v/>
      </c>
      <c r="B130" s="70">
        <f t="shared" si="32"/>
        <v>5</v>
      </c>
      <c r="C130" s="70">
        <f t="shared" ca="1" si="33"/>
        <v>157</v>
      </c>
      <c r="D130" s="64" t="str">
        <f t="shared" ca="1" si="34"/>
        <v>Sissi Stoller</v>
      </c>
      <c r="E130" s="64" t="str">
        <f t="shared" ca="1" si="35"/>
        <v>Truro High</v>
      </c>
      <c r="F130" s="64" t="str">
        <f t="shared" ca="1" si="36"/>
        <v>U13G</v>
      </c>
      <c r="G130" s="71">
        <f t="shared" ca="1" si="37"/>
        <v>3.45</v>
      </c>
      <c r="H130" s="35" t="str">
        <f t="shared" ca="1" si="38"/>
        <v>U126:U133</v>
      </c>
      <c r="I130" s="35" t="str">
        <f t="shared" ca="1" si="39"/>
        <v>R126:R133</v>
      </c>
      <c r="J130" s="35" t="str">
        <f t="shared" ca="1" si="40"/>
        <v>S126:S133</v>
      </c>
      <c r="K130" s="35" t="str">
        <f t="shared" ca="1" si="41"/>
        <v>T126:T133</v>
      </c>
      <c r="L130" s="35" t="str">
        <f t="shared" ca="1" si="42"/>
        <v>M126:U133</v>
      </c>
      <c r="M130">
        <f t="shared" ca="1" si="43"/>
        <v>5</v>
      </c>
      <c r="N130" s="1">
        <v>157</v>
      </c>
      <c r="O130" s="2">
        <v>3.45</v>
      </c>
      <c r="P130" s="2">
        <v>0</v>
      </c>
      <c r="Q130" s="2">
        <v>0</v>
      </c>
      <c r="R130" s="2">
        <f t="shared" si="44"/>
        <v>3.45</v>
      </c>
      <c r="S130" s="2">
        <f t="shared" si="45"/>
        <v>0</v>
      </c>
      <c r="T130" s="2">
        <f t="shared" si="46"/>
        <v>0</v>
      </c>
      <c r="U130" s="2">
        <f t="shared" si="47"/>
        <v>345000000.15700001</v>
      </c>
    </row>
    <row r="131" spans="1:23" x14ac:dyDescent="0.2">
      <c r="A131" s="35" t="str">
        <f t="shared" si="31"/>
        <v/>
      </c>
      <c r="B131" s="70">
        <f t="shared" si="32"/>
        <v>6</v>
      </c>
      <c r="C131" s="70">
        <f t="shared" ca="1" si="33"/>
        <v>161</v>
      </c>
      <c r="D131" s="64" t="str">
        <f t="shared" ca="1" si="34"/>
        <v>Rosie Norvill</v>
      </c>
      <c r="E131" s="64" t="str">
        <f t="shared" ca="1" si="35"/>
        <v>Truro High</v>
      </c>
      <c r="F131" s="64" t="str">
        <f t="shared" ca="1" si="36"/>
        <v>U13G</v>
      </c>
      <c r="G131" s="71">
        <f t="shared" ca="1" si="37"/>
        <v>3.03</v>
      </c>
      <c r="H131" s="35" t="str">
        <f t="shared" ca="1" si="38"/>
        <v>U126:U133</v>
      </c>
      <c r="I131" s="35" t="str">
        <f t="shared" ca="1" si="39"/>
        <v>R126:R133</v>
      </c>
      <c r="J131" s="35" t="str">
        <f t="shared" ca="1" si="40"/>
        <v>S126:S133</v>
      </c>
      <c r="K131" s="35" t="str">
        <f t="shared" ca="1" si="41"/>
        <v>T126:T133</v>
      </c>
      <c r="L131" s="35" t="str">
        <f t="shared" ca="1" si="42"/>
        <v>M126:U133</v>
      </c>
      <c r="M131">
        <f t="shared" ca="1" si="43"/>
        <v>6</v>
      </c>
      <c r="N131" s="1">
        <v>161</v>
      </c>
      <c r="O131" s="2">
        <v>3.03</v>
      </c>
      <c r="P131" s="2">
        <v>0</v>
      </c>
      <c r="Q131" s="2">
        <v>0</v>
      </c>
      <c r="R131" s="2">
        <f t="shared" si="44"/>
        <v>3.03</v>
      </c>
      <c r="S131" s="2">
        <f t="shared" si="45"/>
        <v>0</v>
      </c>
      <c r="T131" s="2">
        <f t="shared" si="46"/>
        <v>0</v>
      </c>
      <c r="U131" s="2">
        <f t="shared" si="47"/>
        <v>303000000.16099995</v>
      </c>
    </row>
    <row r="132" spans="1:23" x14ac:dyDescent="0.2">
      <c r="A132" s="35" t="str">
        <f t="shared" si="31"/>
        <v/>
      </c>
      <c r="B132" s="70">
        <f t="shared" si="32"/>
        <v>7</v>
      </c>
      <c r="C132" s="70">
        <f t="shared" ca="1" si="33"/>
        <v>165</v>
      </c>
      <c r="D132" s="64" t="str">
        <f t="shared" ca="1" si="34"/>
        <v>Sonja Bull Hansen</v>
      </c>
      <c r="E132" s="64" t="str">
        <f t="shared" ca="1" si="35"/>
        <v>Truro High</v>
      </c>
      <c r="F132" s="64" t="str">
        <f t="shared" ca="1" si="36"/>
        <v>U13G</v>
      </c>
      <c r="G132" s="71">
        <f t="shared" ca="1" si="37"/>
        <v>2.4700000000000002</v>
      </c>
      <c r="H132" s="35" t="str">
        <f t="shared" ca="1" si="38"/>
        <v>U126:U133</v>
      </c>
      <c r="I132" s="35" t="str">
        <f t="shared" ca="1" si="39"/>
        <v>R126:R133</v>
      </c>
      <c r="J132" s="35" t="str">
        <f t="shared" ca="1" si="40"/>
        <v>S126:S133</v>
      </c>
      <c r="K132" s="35" t="str">
        <f t="shared" ca="1" si="41"/>
        <v>T126:T133</v>
      </c>
      <c r="L132" s="35" t="str">
        <f t="shared" ca="1" si="42"/>
        <v>M126:U133</v>
      </c>
      <c r="M132">
        <f t="shared" ca="1" si="43"/>
        <v>7</v>
      </c>
      <c r="N132" s="1">
        <v>165</v>
      </c>
      <c r="O132" s="2">
        <v>2.4700000000000002</v>
      </c>
      <c r="P132" s="2">
        <v>0</v>
      </c>
      <c r="Q132" s="2">
        <v>0</v>
      </c>
      <c r="R132" s="2">
        <f t="shared" si="44"/>
        <v>2.4700000000000002</v>
      </c>
      <c r="S132" s="2">
        <f t="shared" si="45"/>
        <v>0</v>
      </c>
      <c r="T132" s="2">
        <f t="shared" si="46"/>
        <v>0</v>
      </c>
      <c r="U132" s="2">
        <f t="shared" si="47"/>
        <v>247000000.16500002</v>
      </c>
    </row>
    <row r="133" spans="1:23" x14ac:dyDescent="0.2">
      <c r="A133" s="35">
        <f t="shared" si="31"/>
        <v>1</v>
      </c>
      <c r="B133" s="70">
        <f t="shared" si="32"/>
        <v>8</v>
      </c>
      <c r="C133" s="70">
        <f t="shared" ca="1" si="33"/>
        <v>169</v>
      </c>
      <c r="D133" s="64" t="str">
        <f t="shared" ca="1" si="34"/>
        <v>Emily Burnyeat</v>
      </c>
      <c r="E133" s="64" t="str">
        <f t="shared" ca="1" si="35"/>
        <v>Truro High</v>
      </c>
      <c r="F133" s="64" t="str">
        <f t="shared" ca="1" si="36"/>
        <v>U15G</v>
      </c>
      <c r="G133" s="71">
        <f t="shared" ca="1" si="37"/>
        <v>2.46</v>
      </c>
      <c r="H133" s="35" t="str">
        <f t="shared" ca="1" si="38"/>
        <v>U126:U133</v>
      </c>
      <c r="I133" s="35" t="str">
        <f t="shared" ca="1" si="39"/>
        <v>R126:R133</v>
      </c>
      <c r="J133" s="35" t="str">
        <f t="shared" ca="1" si="40"/>
        <v>S126:S133</v>
      </c>
      <c r="K133" s="35" t="str">
        <f t="shared" ca="1" si="41"/>
        <v>T126:T133</v>
      </c>
      <c r="L133" s="35" t="str">
        <f t="shared" ca="1" si="42"/>
        <v>M126:U133</v>
      </c>
      <c r="M133">
        <f t="shared" ca="1" si="43"/>
        <v>8</v>
      </c>
      <c r="N133" s="1">
        <v>169</v>
      </c>
      <c r="O133" s="2">
        <v>2.46</v>
      </c>
      <c r="P133" s="2">
        <v>0</v>
      </c>
      <c r="Q133" s="2">
        <v>0</v>
      </c>
      <c r="R133" s="2">
        <f t="shared" si="44"/>
        <v>2.46</v>
      </c>
      <c r="S133" s="2">
        <f t="shared" si="45"/>
        <v>0</v>
      </c>
      <c r="T133" s="2">
        <f t="shared" si="46"/>
        <v>0</v>
      </c>
      <c r="U133" s="2">
        <f t="shared" si="47"/>
        <v>246000000.169</v>
      </c>
    </row>
    <row r="134" spans="1:23" x14ac:dyDescent="0.2">
      <c r="A134"/>
      <c r="B134"/>
      <c r="C134"/>
      <c r="D134"/>
      <c r="E134"/>
      <c r="F134"/>
      <c r="G134"/>
      <c r="J134"/>
      <c r="K134"/>
      <c r="L134"/>
      <c r="N134"/>
      <c r="O134"/>
      <c r="P134"/>
      <c r="Q134"/>
    </row>
    <row r="135" spans="1:23" x14ac:dyDescent="0.2">
      <c r="A135"/>
      <c r="B135"/>
      <c r="C135"/>
      <c r="D135"/>
      <c r="E135"/>
      <c r="F135"/>
      <c r="G135"/>
      <c r="J135"/>
      <c r="K135"/>
      <c r="L135"/>
      <c r="N135"/>
      <c r="O135"/>
      <c r="P135"/>
      <c r="Q135"/>
    </row>
    <row r="136" spans="1:23" x14ac:dyDescent="0.2">
      <c r="A136"/>
      <c r="B136"/>
      <c r="C136"/>
      <c r="D136"/>
      <c r="E136"/>
      <c r="F136"/>
      <c r="G136"/>
      <c r="J136"/>
      <c r="K136"/>
      <c r="L136"/>
      <c r="N136"/>
      <c r="O136"/>
      <c r="P136"/>
      <c r="Q136"/>
    </row>
    <row r="137" spans="1:23" ht="18" x14ac:dyDescent="0.25">
      <c r="B137" s="63" t="s">
        <v>10</v>
      </c>
      <c r="C137" s="63" t="s">
        <v>365</v>
      </c>
      <c r="E137" s="63"/>
      <c r="G137" s="65"/>
      <c r="N137" s="31" t="s">
        <v>15</v>
      </c>
      <c r="O137" s="32"/>
      <c r="P137" s="32"/>
      <c r="Q137" s="33"/>
      <c r="R137" s="33"/>
      <c r="S137" s="33"/>
      <c r="T137" s="33"/>
      <c r="U137" s="34"/>
      <c r="V137" s="34"/>
      <c r="W137" s="34"/>
    </row>
    <row r="138" spans="1:23" ht="15.75" customHeight="1" x14ac:dyDescent="0.25">
      <c r="B138" s="63"/>
      <c r="D138" s="63"/>
      <c r="E138" s="66"/>
      <c r="N138"/>
      <c r="R138" s="2"/>
      <c r="S138" s="2"/>
      <c r="T138" s="2"/>
    </row>
    <row r="139" spans="1:23" ht="15.75" thickBot="1" x14ac:dyDescent="0.25">
      <c r="A139" s="37" t="s">
        <v>50</v>
      </c>
      <c r="B139" s="8" t="s">
        <v>9</v>
      </c>
      <c r="C139" s="8" t="s">
        <v>62</v>
      </c>
      <c r="D139" s="8" t="s">
        <v>6</v>
      </c>
      <c r="E139" s="8" t="s">
        <v>7</v>
      </c>
      <c r="F139" s="8" t="s">
        <v>49</v>
      </c>
      <c r="G139" s="40" t="s">
        <v>12</v>
      </c>
      <c r="H139" s="37" t="s">
        <v>54</v>
      </c>
      <c r="I139" s="37" t="s">
        <v>51</v>
      </c>
      <c r="J139" s="37" t="s">
        <v>52</v>
      </c>
      <c r="K139" s="37" t="s">
        <v>53</v>
      </c>
      <c r="L139" s="37" t="s">
        <v>24</v>
      </c>
      <c r="M139" s="10" t="s">
        <v>23</v>
      </c>
      <c r="N139" s="9" t="s">
        <v>62</v>
      </c>
      <c r="O139" s="11" t="s">
        <v>16</v>
      </c>
      <c r="P139" s="11" t="s">
        <v>17</v>
      </c>
      <c r="Q139" s="11" t="s">
        <v>18</v>
      </c>
      <c r="R139" s="12" t="s">
        <v>19</v>
      </c>
      <c r="S139" s="12" t="s">
        <v>20</v>
      </c>
      <c r="T139" s="12" t="s">
        <v>21</v>
      </c>
      <c r="U139" s="10" t="s">
        <v>22</v>
      </c>
    </row>
    <row r="140" spans="1:23" ht="15" x14ac:dyDescent="0.2">
      <c r="B140" s="68"/>
      <c r="C140" s="68"/>
      <c r="D140" s="68"/>
      <c r="E140" s="68"/>
      <c r="F140" s="68"/>
      <c r="G140" s="69"/>
      <c r="H140" s="35"/>
      <c r="I140" s="35"/>
      <c r="N140"/>
      <c r="R140" s="2"/>
      <c r="S140" s="2"/>
      <c r="T140" s="2"/>
      <c r="U140" s="2"/>
    </row>
    <row r="141" spans="1:23" x14ac:dyDescent="0.2">
      <c r="A141" s="35">
        <f>IF(AND(N142=""),1,"")</f>
        <v>1</v>
      </c>
      <c r="B141" s="70">
        <f>IF(B140="",1,B140+1)</f>
        <v>1</v>
      </c>
      <c r="C141" s="70">
        <f ca="1">IF(M141="","",VLOOKUP($B141,INDIRECT(L141),2,FALSE))</f>
        <v>8</v>
      </c>
      <c r="D141" s="64" t="str">
        <f ca="1">IF($C141="","",IF(ISERROR(VLOOKUP(C141,Athletes,2,FALSE)),"Unknown Athlete",PROPER(VLOOKUP(C141,Athletes,2,FALSE))))</f>
        <v>Hannah Clemo</v>
      </c>
      <c r="E141" s="64" t="str">
        <f ca="1">IF($C141="","",IF(VLOOKUP(C141,Athletes,3,FALSE)="","",VLOOKUP(C141,Athletes,3,FALSE)))</f>
        <v>N&amp;P</v>
      </c>
      <c r="F141" s="64" t="str">
        <f ca="1">IF($C141="","",IF(ISERROR(VLOOKUP(C141,Athletes,7,FALSE)),"",VLOOKUP(C141,Athletes,7,FALSE)))</f>
        <v>U20W</v>
      </c>
      <c r="G141" s="71">
        <f ca="1">IF(M141="","",VLOOKUP($B141,INDIRECT(L141),6,FALSE))</f>
        <v>35.14</v>
      </c>
      <c r="H141" s="35" t="str">
        <f ca="1">"U" &amp; ROW(H141)+1-$B141 &amp; ":U" &amp; ROW(H141)-$B141+VLOOKUP(1,INDIRECT("A" &amp; ROW(H141)+1-$B141 &amp; ":B999"),2,0)</f>
        <v>U141:U141</v>
      </c>
      <c r="I141" s="35" t="str">
        <f ca="1">"R" &amp; ROW(I141)+1-$B141 &amp; ":R" &amp; ROW(I141)-$B141+VLOOKUP(1,INDIRECT("A" &amp; ROW(I141)+1-$B141 &amp; ":B999"),2,0)</f>
        <v>R141:R141</v>
      </c>
      <c r="J141" s="35" t="str">
        <f ca="1">"S" &amp; ROW(J141)+1-$B141 &amp; ":S" &amp; ROW(J141)-$B141+VLOOKUP(1,INDIRECT("A" &amp; ROW(J141)+1-$B141 &amp; ":B999"),2,0)</f>
        <v>S141:S141</v>
      </c>
      <c r="K141" s="35" t="str">
        <f ca="1">"T" &amp; ROW(K141)+1-$B141 &amp; ":T" &amp; ROW(K141)-$B141+VLOOKUP(1,INDIRECT("A" &amp; ROW(K141)+1-$B141 &amp; ":B999"),2,0)</f>
        <v>T141:T141</v>
      </c>
      <c r="L141" s="35" t="str">
        <f ca="1">"M" &amp; ROW(I141)+1-$B141 &amp; ":U" &amp; ROW(I141)-$B141+VLOOKUP(1,INDIRECT("A" &amp; ROW(I141)+1-$B141 &amp; ":B999"),2,0)</f>
        <v>M141:U141</v>
      </c>
      <c r="M141">
        <f ca="1">IF(N141="","",RANK($U141,INDIRECT(H141),0))</f>
        <v>1</v>
      </c>
      <c r="N141" s="1">
        <v>8</v>
      </c>
      <c r="O141" s="2">
        <v>35.14</v>
      </c>
      <c r="P141" s="2">
        <v>0</v>
      </c>
      <c r="Q141" s="2">
        <v>0</v>
      </c>
      <c r="R141" s="2">
        <f>IF(RANK($O141,$O141:$Q141,0)=1,$O141,IF(RANK($P141,$O141:$Q141,0)=1,$P141,$Q141))</f>
        <v>35.14</v>
      </c>
      <c r="S141" s="2">
        <f>IF(RANK($O141,$O141:$Q141,0)=2,$O141,IF(RANK($P141,$O141:$Q141,0)=2,$P141,$Q141))</f>
        <v>0</v>
      </c>
      <c r="T141" s="2">
        <f>IF(RANK($O141,$O141:$Q141,0)=3,$O141,IF(RANK($P141,$O141:$Q141,0)=3,$P141,$Q141))</f>
        <v>0</v>
      </c>
      <c r="U141" s="2">
        <f>((($R141)*10000)+$S141)*10000+$T141+$N141/1000</f>
        <v>3514000000.0079999</v>
      </c>
    </row>
    <row r="142" spans="1:23" x14ac:dyDescent="0.2">
      <c r="A142"/>
      <c r="B142"/>
      <c r="C142"/>
      <c r="D142"/>
      <c r="E142"/>
      <c r="F142"/>
      <c r="G142"/>
      <c r="J142"/>
      <c r="K142"/>
      <c r="L142"/>
      <c r="N142"/>
      <c r="O142"/>
      <c r="P142"/>
      <c r="Q142"/>
    </row>
    <row r="143" spans="1:23" x14ac:dyDescent="0.2">
      <c r="A143"/>
      <c r="B143"/>
      <c r="C143"/>
      <c r="D143"/>
      <c r="E143"/>
      <c r="F143"/>
      <c r="G143"/>
      <c r="J143"/>
      <c r="K143"/>
      <c r="L143"/>
      <c r="N143"/>
      <c r="O143"/>
      <c r="P143"/>
      <c r="Q143"/>
    </row>
    <row r="144" spans="1:23" x14ac:dyDescent="0.2">
      <c r="A144"/>
      <c r="B144"/>
      <c r="C144"/>
      <c r="D144"/>
      <c r="E144"/>
      <c r="F144"/>
      <c r="G144"/>
      <c r="J144"/>
      <c r="K144"/>
      <c r="L144"/>
      <c r="N144"/>
      <c r="O144"/>
      <c r="P144"/>
      <c r="Q144"/>
    </row>
    <row r="145" spans="1:23" ht="18" x14ac:dyDescent="0.25">
      <c r="B145" s="63" t="s">
        <v>10</v>
      </c>
      <c r="C145" s="63" t="s">
        <v>417</v>
      </c>
      <c r="E145" s="63"/>
      <c r="G145" s="65"/>
      <c r="N145" s="31" t="s">
        <v>15</v>
      </c>
      <c r="O145" s="32"/>
      <c r="P145" s="32"/>
      <c r="Q145" s="33"/>
      <c r="R145" s="33"/>
      <c r="S145" s="33"/>
      <c r="T145" s="33"/>
      <c r="U145" s="34"/>
      <c r="V145" s="34"/>
      <c r="W145" s="34"/>
    </row>
    <row r="146" spans="1:23" ht="15.75" customHeight="1" x14ac:dyDescent="0.25">
      <c r="B146" s="63"/>
      <c r="D146" s="63"/>
      <c r="E146" s="66"/>
      <c r="N146"/>
      <c r="R146" s="2"/>
      <c r="S146" s="2"/>
      <c r="T146" s="2"/>
    </row>
    <row r="147" spans="1:23" ht="15.75" thickBot="1" x14ac:dyDescent="0.25">
      <c r="A147" s="37" t="s">
        <v>50</v>
      </c>
      <c r="B147" s="8" t="s">
        <v>9</v>
      </c>
      <c r="C147" s="8" t="s">
        <v>62</v>
      </c>
      <c r="D147" s="8" t="s">
        <v>6</v>
      </c>
      <c r="E147" s="8" t="s">
        <v>7</v>
      </c>
      <c r="F147" s="8" t="s">
        <v>49</v>
      </c>
      <c r="G147" s="40" t="s">
        <v>12</v>
      </c>
      <c r="H147" s="37" t="s">
        <v>54</v>
      </c>
      <c r="I147" s="37" t="s">
        <v>51</v>
      </c>
      <c r="J147" s="37" t="s">
        <v>52</v>
      </c>
      <c r="K147" s="37" t="s">
        <v>53</v>
      </c>
      <c r="L147" s="37" t="s">
        <v>24</v>
      </c>
      <c r="M147" s="10" t="s">
        <v>23</v>
      </c>
      <c r="N147" s="9" t="s">
        <v>62</v>
      </c>
      <c r="O147" s="11" t="s">
        <v>16</v>
      </c>
      <c r="P147" s="11" t="s">
        <v>17</v>
      </c>
      <c r="Q147" s="11" t="s">
        <v>18</v>
      </c>
      <c r="R147" s="12" t="s">
        <v>19</v>
      </c>
      <c r="S147" s="12" t="s">
        <v>20</v>
      </c>
      <c r="T147" s="12" t="s">
        <v>21</v>
      </c>
      <c r="U147" s="10" t="s">
        <v>22</v>
      </c>
    </row>
    <row r="148" spans="1:23" ht="15" x14ac:dyDescent="0.2">
      <c r="B148" s="68"/>
      <c r="C148" s="68"/>
      <c r="D148" s="68"/>
      <c r="E148" s="68"/>
      <c r="F148" s="68"/>
      <c r="G148" s="69"/>
      <c r="H148" s="35"/>
      <c r="I148" s="35"/>
      <c r="N148"/>
      <c r="R148" s="2"/>
      <c r="S148" s="2"/>
      <c r="T148" s="2"/>
      <c r="U148" s="2"/>
    </row>
    <row r="149" spans="1:23" x14ac:dyDescent="0.2">
      <c r="A149" s="35">
        <f>IF(AND(N150=""),1,"")</f>
        <v>1</v>
      </c>
      <c r="B149" s="70">
        <f>IF(B148="",1,B148+1)</f>
        <v>1</v>
      </c>
      <c r="C149" s="70">
        <f ca="1">IF(M149="","",VLOOKUP($B149,INDIRECT(L149),2,FALSE))</f>
        <v>59</v>
      </c>
      <c r="D149" s="64" t="str">
        <f ca="1">IF($C149="","",IF(ISERROR(VLOOKUP(C149,Athletes,2,FALSE)),"Unknown Athlete",PROPER(VLOOKUP(C149,Athletes,2,FALSE))))</f>
        <v>Steve Clemo</v>
      </c>
      <c r="E149" s="64" t="str">
        <f ca="1">IF($C149="","",IF(VLOOKUP(C149,Athletes,3,FALSE)="","",VLOOKUP(C149,Athletes,3,FALSE)))</f>
        <v>N&amp;P</v>
      </c>
      <c r="F149" s="64" t="str">
        <f ca="1">IF($C149="","",IF(ISERROR(VLOOKUP(C149,Athletes,7,FALSE)),"",VLOOKUP(C149,Athletes,7,FALSE)))</f>
        <v>V40 Men</v>
      </c>
      <c r="G149" s="71">
        <f ca="1">IF(M149="","",VLOOKUP($B149,INDIRECT(L149),6,FALSE))</f>
        <v>8.65</v>
      </c>
      <c r="H149" s="35" t="str">
        <f ca="1">"U" &amp; ROW(H149)+1-$B149 &amp; ":U" &amp; ROW(H149)-$B149+VLOOKUP(1,INDIRECT("A" &amp; ROW(H149)+1-$B149 &amp; ":B999"),2,0)</f>
        <v>U149:U149</v>
      </c>
      <c r="I149" s="35" t="str">
        <f ca="1">"R" &amp; ROW(I149)+1-$B149 &amp; ":R" &amp; ROW(I149)-$B149+VLOOKUP(1,INDIRECT("A" &amp; ROW(I149)+1-$B149 &amp; ":B999"),2,0)</f>
        <v>R149:R149</v>
      </c>
      <c r="J149" s="35" t="str">
        <f ca="1">"S" &amp; ROW(J149)+1-$B149 &amp; ":S" &amp; ROW(J149)-$B149+VLOOKUP(1,INDIRECT("A" &amp; ROW(J149)+1-$B149 &amp; ":B999"),2,0)</f>
        <v>S149:S149</v>
      </c>
      <c r="K149" s="35" t="str">
        <f ca="1">"T" &amp; ROW(K149)+1-$B149 &amp; ":T" &amp; ROW(K149)-$B149+VLOOKUP(1,INDIRECT("A" &amp; ROW(K149)+1-$B149 &amp; ":B999"),2,0)</f>
        <v>T149:T149</v>
      </c>
      <c r="L149" s="35" t="str">
        <f ca="1">"M" &amp; ROW(I149)+1-$B149 &amp; ":U" &amp; ROW(I149)-$B149+VLOOKUP(1,INDIRECT("A" &amp; ROW(I149)+1-$B149 &amp; ":B999"),2,0)</f>
        <v>M149:U149</v>
      </c>
      <c r="M149">
        <f ca="1">IF(N149="","",RANK($U149,INDIRECT(H149),0))</f>
        <v>1</v>
      </c>
      <c r="N149" s="1">
        <v>59</v>
      </c>
      <c r="O149" s="2">
        <v>8.65</v>
      </c>
      <c r="P149" s="2">
        <v>0</v>
      </c>
      <c r="Q149" s="2">
        <v>0</v>
      </c>
      <c r="R149" s="2">
        <f>IF(RANK($O149,$O149:$Q149,0)=1,$O149,IF(RANK($P149,$O149:$Q149,0)=1,$P149,$Q149))</f>
        <v>8.65</v>
      </c>
      <c r="S149" s="2">
        <f>IF(RANK($O149,$O149:$Q149,0)=2,$O149,IF(RANK($P149,$O149:$Q149,0)=2,$P149,$Q149))</f>
        <v>0</v>
      </c>
      <c r="T149" s="2">
        <f>IF(RANK($O149,$O149:$Q149,0)=3,$O149,IF(RANK($P149,$O149:$Q149,0)=3,$P149,$Q149))</f>
        <v>0</v>
      </c>
      <c r="U149" s="2">
        <f>((($R149)*10000)+$S149)*10000+$T149+$N149/1000</f>
        <v>865000000.05900002</v>
      </c>
    </row>
    <row r="150" spans="1:23" x14ac:dyDescent="0.2">
      <c r="A150"/>
      <c r="B150"/>
      <c r="C150"/>
      <c r="D150"/>
      <c r="E150"/>
      <c r="F150"/>
      <c r="G150"/>
      <c r="J150"/>
      <c r="K150"/>
      <c r="L150"/>
      <c r="N150"/>
      <c r="O150"/>
      <c r="P150"/>
      <c r="Q150"/>
    </row>
    <row r="151" spans="1:23" x14ac:dyDescent="0.2">
      <c r="A151"/>
      <c r="B151"/>
      <c r="C151"/>
      <c r="D151"/>
      <c r="E151"/>
      <c r="F151"/>
      <c r="G151"/>
      <c r="J151"/>
      <c r="K151"/>
      <c r="L151"/>
      <c r="N151"/>
      <c r="O151"/>
      <c r="P151"/>
      <c r="Q151"/>
    </row>
    <row r="152" spans="1:23" x14ac:dyDescent="0.2">
      <c r="A152"/>
      <c r="B152"/>
      <c r="C152"/>
      <c r="D152"/>
      <c r="E152"/>
      <c r="F152"/>
      <c r="G152"/>
      <c r="J152"/>
      <c r="K152"/>
      <c r="L152"/>
      <c r="N152"/>
      <c r="O152"/>
      <c r="P152"/>
      <c r="Q152"/>
    </row>
    <row r="153" spans="1:23" ht="18" x14ac:dyDescent="0.25">
      <c r="B153" s="63" t="s">
        <v>10</v>
      </c>
      <c r="C153" s="63" t="s">
        <v>417</v>
      </c>
      <c r="E153" s="63"/>
      <c r="G153" s="65"/>
      <c r="N153" s="31" t="s">
        <v>15</v>
      </c>
      <c r="O153" s="32"/>
      <c r="P153" s="32"/>
      <c r="Q153" s="33"/>
      <c r="R153" s="33"/>
      <c r="S153" s="33"/>
      <c r="T153" s="33"/>
      <c r="U153" s="34"/>
      <c r="V153" s="34"/>
      <c r="W153" s="34"/>
    </row>
    <row r="154" spans="1:23" ht="15.75" customHeight="1" x14ac:dyDescent="0.25">
      <c r="B154" s="63"/>
      <c r="D154" s="63"/>
      <c r="E154" s="66"/>
      <c r="N154"/>
      <c r="R154" s="2"/>
      <c r="S154" s="2"/>
      <c r="T154" s="2"/>
    </row>
    <row r="155" spans="1:23" ht="15.75" thickBot="1" x14ac:dyDescent="0.25">
      <c r="A155" s="37" t="s">
        <v>50</v>
      </c>
      <c r="B155" s="8" t="s">
        <v>9</v>
      </c>
      <c r="C155" s="8" t="s">
        <v>62</v>
      </c>
      <c r="D155" s="8" t="s">
        <v>6</v>
      </c>
      <c r="E155" s="8" t="s">
        <v>7</v>
      </c>
      <c r="F155" s="8" t="s">
        <v>49</v>
      </c>
      <c r="G155" s="40" t="s">
        <v>12</v>
      </c>
      <c r="H155" s="37" t="s">
        <v>54</v>
      </c>
      <c r="I155" s="37" t="s">
        <v>51</v>
      </c>
      <c r="J155" s="37" t="s">
        <v>52</v>
      </c>
      <c r="K155" s="37" t="s">
        <v>53</v>
      </c>
      <c r="L155" s="37" t="s">
        <v>24</v>
      </c>
      <c r="M155" s="10" t="s">
        <v>23</v>
      </c>
      <c r="N155" s="9" t="s">
        <v>62</v>
      </c>
      <c r="O155" s="11" t="s">
        <v>16</v>
      </c>
      <c r="P155" s="11" t="s">
        <v>17</v>
      </c>
      <c r="Q155" s="11" t="s">
        <v>18</v>
      </c>
      <c r="R155" s="12" t="s">
        <v>19</v>
      </c>
      <c r="S155" s="12" t="s">
        <v>20</v>
      </c>
      <c r="T155" s="12" t="s">
        <v>21</v>
      </c>
      <c r="U155" s="10" t="s">
        <v>22</v>
      </c>
    </row>
    <row r="156" spans="1:23" ht="15" x14ac:dyDescent="0.2">
      <c r="B156" s="68"/>
      <c r="C156" s="68"/>
      <c r="D156" s="68"/>
      <c r="E156" s="68"/>
      <c r="F156" s="68"/>
      <c r="G156" s="69"/>
      <c r="H156" s="35"/>
      <c r="I156" s="35"/>
      <c r="N156"/>
      <c r="R156" s="2"/>
      <c r="S156" s="2"/>
      <c r="T156" s="2"/>
      <c r="U156" s="2"/>
    </row>
    <row r="157" spans="1:23" x14ac:dyDescent="0.2">
      <c r="A157" s="35" t="str">
        <f>IF(AND(N158=""),1,"")</f>
        <v/>
      </c>
      <c r="B157" s="70">
        <f>IF(B156="",1,B156+1)</f>
        <v>1</v>
      </c>
      <c r="C157" s="70">
        <f ca="1">IF(M157="","",VLOOKUP($B157,INDIRECT(L157),2,FALSE))</f>
        <v>116</v>
      </c>
      <c r="D157" s="64" t="str">
        <f ca="1">IF($C157="","",IF(ISERROR(VLOOKUP(C157,Athletes,2,FALSE)),"Unknown Athlete",PROPER(VLOOKUP(C157,Athletes,2,FALSE))))</f>
        <v>Patrick Swan</v>
      </c>
      <c r="E157" s="64" t="str">
        <f ca="1">IF($C157="","",IF(VLOOKUP(C157,Athletes,3,FALSE)="","",VLOOKUP(C157,Athletes,3,FALSE)))</f>
        <v>CAC</v>
      </c>
      <c r="F157" s="64" t="str">
        <f ca="1">IF($C157="","",IF(ISERROR(VLOOKUP(C157,Athletes,7,FALSE)),"",VLOOKUP(C157,Athletes,7,FALSE)))</f>
        <v>SM</v>
      </c>
      <c r="G157" s="71">
        <f ca="1">IF(M157="","",VLOOKUP($B157,INDIRECT(L157),6,FALSE))</f>
        <v>17.579999999999998</v>
      </c>
      <c r="H157" s="35" t="str">
        <f ca="1">"U" &amp; ROW(H157)+1-$B157 &amp; ":U" &amp; ROW(H157)-$B157+VLOOKUP(1,INDIRECT("A" &amp; ROW(H157)+1-$B157 &amp; ":B999"),2,0)</f>
        <v>U157:U158</v>
      </c>
      <c r="I157" s="35" t="str">
        <f ca="1">"R" &amp; ROW(I157)+1-$B157 &amp; ":R" &amp; ROW(I157)-$B157+VLOOKUP(1,INDIRECT("A" &amp; ROW(I157)+1-$B157 &amp; ":B999"),2,0)</f>
        <v>R157:R158</v>
      </c>
      <c r="J157" s="35" t="str">
        <f ca="1">"S" &amp; ROW(J157)+1-$B157 &amp; ":S" &amp; ROW(J157)-$B157+VLOOKUP(1,INDIRECT("A" &amp; ROW(J157)+1-$B157 &amp; ":B999"),2,0)</f>
        <v>S157:S158</v>
      </c>
      <c r="K157" s="35" t="str">
        <f ca="1">"T" &amp; ROW(K157)+1-$B157 &amp; ":T" &amp; ROW(K157)-$B157+VLOOKUP(1,INDIRECT("A" &amp; ROW(K157)+1-$B157 &amp; ":B999"),2,0)</f>
        <v>T157:T158</v>
      </c>
      <c r="L157" s="35" t="str">
        <f ca="1">"M" &amp; ROW(I157)+1-$B157 &amp; ":U" &amp; ROW(I157)-$B157+VLOOKUP(1,INDIRECT("A" &amp; ROW(I157)+1-$B157 &amp; ":B999"),2,0)</f>
        <v>M157:U158</v>
      </c>
      <c r="M157">
        <f ca="1">IF(N157="","",RANK($U157,INDIRECT(H157),0))</f>
        <v>2</v>
      </c>
      <c r="N157" s="1">
        <v>1</v>
      </c>
      <c r="O157" s="2">
        <v>14.18</v>
      </c>
      <c r="P157" s="2">
        <v>0</v>
      </c>
      <c r="Q157" s="2">
        <v>0</v>
      </c>
      <c r="R157" s="2">
        <f>IF(RANK($O157,$O157:$Q157,0)=1,$O157,IF(RANK($P157,$O157:$Q157,0)=1,$P157,$Q157))</f>
        <v>14.18</v>
      </c>
      <c r="S157" s="2">
        <f>IF(RANK($O157,$O157:$Q157,0)=2,$O157,IF(RANK($P157,$O157:$Q157,0)=2,$P157,$Q157))</f>
        <v>0</v>
      </c>
      <c r="T157" s="2">
        <f>IF(RANK($O157,$O157:$Q157,0)=3,$O157,IF(RANK($P157,$O157:$Q157,0)=3,$P157,$Q157))</f>
        <v>0</v>
      </c>
      <c r="U157" s="2">
        <f>((($R157)*10000)+$S157)*10000+$T157+$N157/1000</f>
        <v>1418000000.0009999</v>
      </c>
    </row>
    <row r="158" spans="1:23" x14ac:dyDescent="0.2">
      <c r="A158" s="35">
        <f>IF(AND(N159=""),1,"")</f>
        <v>1</v>
      </c>
      <c r="B158" s="70">
        <f>IF(B157="",1,B157+1)</f>
        <v>2</v>
      </c>
      <c r="C158" s="70">
        <f ca="1">IF(M158="","",VLOOKUP($B158,INDIRECT(L158),2,FALSE))</f>
        <v>1</v>
      </c>
      <c r="D158" s="64" t="str">
        <f ca="1">IF($C158="","",IF(ISERROR(VLOOKUP(C158,Athletes,2,FALSE)),"Unknown Athlete",PROPER(VLOOKUP(C158,Athletes,2,FALSE))))</f>
        <v>Fabio Zamparelli</v>
      </c>
      <c r="E158" s="64" t="str">
        <f ca="1">IF($C158="","",IF(VLOOKUP(C158,Athletes,3,FALSE)="","",VLOOKUP(C158,Athletes,3,FALSE)))</f>
        <v>CAC</v>
      </c>
      <c r="F158" s="64" t="str">
        <f ca="1">IF($C158="","",IF(ISERROR(VLOOKUP(C158,Athletes,7,FALSE)),"",VLOOKUP(C158,Athletes,7,FALSE)))</f>
        <v>SM</v>
      </c>
      <c r="G158" s="71">
        <f ca="1">IF(M158="","",VLOOKUP($B158,INDIRECT(L158),6,FALSE))</f>
        <v>14.18</v>
      </c>
      <c r="H158" s="35" t="str">
        <f ca="1">"U" &amp; ROW(H158)+1-$B158 &amp; ":U" &amp; ROW(H158)-$B158+VLOOKUP(1,INDIRECT("A" &amp; ROW(H158)+1-$B158 &amp; ":B999"),2,0)</f>
        <v>U157:U158</v>
      </c>
      <c r="I158" s="35" t="str">
        <f ca="1">"R" &amp; ROW(I158)+1-$B158 &amp; ":R" &amp; ROW(I158)-$B158+VLOOKUP(1,INDIRECT("A" &amp; ROW(I158)+1-$B158 &amp; ":B999"),2,0)</f>
        <v>R157:R158</v>
      </c>
      <c r="J158" s="35" t="str">
        <f ca="1">"S" &amp; ROW(J158)+1-$B158 &amp; ":S" &amp; ROW(J158)-$B158+VLOOKUP(1,INDIRECT("A" &amp; ROW(J158)+1-$B158 &amp; ":B999"),2,0)</f>
        <v>S157:S158</v>
      </c>
      <c r="K158" s="35" t="str">
        <f ca="1">"T" &amp; ROW(K158)+1-$B158 &amp; ":T" &amp; ROW(K158)-$B158+VLOOKUP(1,INDIRECT("A" &amp; ROW(K158)+1-$B158 &amp; ":B999"),2,0)</f>
        <v>T157:T158</v>
      </c>
      <c r="L158" s="35" t="str">
        <f ca="1">"M" &amp; ROW(I158)+1-$B158 &amp; ":U" &amp; ROW(I158)-$B158+VLOOKUP(1,INDIRECT("A" &amp; ROW(I158)+1-$B158 &amp; ":B999"),2,0)</f>
        <v>M157:U158</v>
      </c>
      <c r="M158">
        <f ca="1">IF(N158="","",RANK($U158,INDIRECT(H158),0))</f>
        <v>1</v>
      </c>
      <c r="N158" s="1">
        <v>116</v>
      </c>
      <c r="O158" s="2">
        <v>17.579999999999998</v>
      </c>
      <c r="P158" s="2">
        <v>0</v>
      </c>
      <c r="Q158" s="2">
        <v>0</v>
      </c>
      <c r="R158" s="2">
        <f>IF(RANK($O158,$O158:$Q158,0)=1,$O158,IF(RANK($P158,$O158:$Q158,0)=1,$P158,$Q158))</f>
        <v>17.579999999999998</v>
      </c>
      <c r="S158" s="2">
        <f>IF(RANK($O158,$O158:$Q158,0)=2,$O158,IF(RANK($P158,$O158:$Q158,0)=2,$P158,$Q158))</f>
        <v>0</v>
      </c>
      <c r="T158" s="2">
        <f>IF(RANK($O158,$O158:$Q158,0)=3,$O158,IF(RANK($P158,$O158:$Q158,0)=3,$P158,$Q158))</f>
        <v>0</v>
      </c>
      <c r="U158" s="2">
        <f>((($R158)*10000)+$S158)*10000+$T158+$N158/1000</f>
        <v>1758000000.1159997</v>
      </c>
    </row>
    <row r="159" spans="1:23" x14ac:dyDescent="0.2">
      <c r="A159"/>
      <c r="B159"/>
      <c r="C159"/>
      <c r="D159"/>
      <c r="E159"/>
      <c r="F159"/>
      <c r="G159"/>
      <c r="J159"/>
      <c r="K159"/>
      <c r="L159"/>
      <c r="N159"/>
      <c r="O159"/>
      <c r="P159"/>
      <c r="Q159"/>
    </row>
    <row r="160" spans="1:23" x14ac:dyDescent="0.2">
      <c r="A160"/>
      <c r="B160"/>
      <c r="C160"/>
      <c r="D160"/>
      <c r="E160"/>
      <c r="F160"/>
      <c r="G160"/>
      <c r="J160"/>
      <c r="K160"/>
      <c r="L160"/>
      <c r="N160"/>
      <c r="O160"/>
      <c r="P160"/>
      <c r="Q160"/>
    </row>
    <row r="161" spans="1:23" x14ac:dyDescent="0.2">
      <c r="A161"/>
      <c r="B161"/>
      <c r="C161"/>
      <c r="D161"/>
      <c r="E161"/>
      <c r="F161"/>
      <c r="G161"/>
      <c r="J161"/>
      <c r="K161"/>
      <c r="L161"/>
      <c r="N161"/>
      <c r="O161"/>
      <c r="P161"/>
      <c r="Q161"/>
    </row>
    <row r="162" spans="1:23" ht="18" x14ac:dyDescent="0.25">
      <c r="B162" s="63" t="s">
        <v>10</v>
      </c>
      <c r="C162" s="63" t="s">
        <v>417</v>
      </c>
      <c r="E162" s="63"/>
      <c r="G162" s="65"/>
      <c r="N162" s="31" t="s">
        <v>15</v>
      </c>
      <c r="O162" s="32"/>
      <c r="P162" s="32"/>
      <c r="Q162" s="33"/>
      <c r="R162" s="33"/>
      <c r="S162" s="33"/>
      <c r="T162" s="33"/>
      <c r="U162" s="34"/>
      <c r="V162" s="34"/>
      <c r="W162" s="34"/>
    </row>
    <row r="163" spans="1:23" ht="15.75" customHeight="1" x14ac:dyDescent="0.25">
      <c r="B163" s="63"/>
      <c r="D163" s="63"/>
      <c r="E163" s="66"/>
      <c r="N163"/>
      <c r="R163" s="2"/>
      <c r="S163" s="2"/>
      <c r="T163" s="2"/>
    </row>
    <row r="164" spans="1:23" ht="15.75" thickBot="1" x14ac:dyDescent="0.25">
      <c r="A164" s="37" t="s">
        <v>50</v>
      </c>
      <c r="B164" s="8" t="s">
        <v>9</v>
      </c>
      <c r="C164" s="8" t="s">
        <v>62</v>
      </c>
      <c r="D164" s="8" t="s">
        <v>6</v>
      </c>
      <c r="E164" s="8" t="s">
        <v>7</v>
      </c>
      <c r="F164" s="8" t="s">
        <v>49</v>
      </c>
      <c r="G164" s="40" t="s">
        <v>12</v>
      </c>
      <c r="H164" s="37" t="s">
        <v>54</v>
      </c>
      <c r="I164" s="37" t="s">
        <v>51</v>
      </c>
      <c r="J164" s="37" t="s">
        <v>52</v>
      </c>
      <c r="K164" s="37" t="s">
        <v>53</v>
      </c>
      <c r="L164" s="37" t="s">
        <v>24</v>
      </c>
      <c r="M164" s="10" t="s">
        <v>23</v>
      </c>
      <c r="N164" s="9" t="s">
        <v>62</v>
      </c>
      <c r="O164" s="11" t="s">
        <v>16</v>
      </c>
      <c r="P164" s="11" t="s">
        <v>17</v>
      </c>
      <c r="Q164" s="11" t="s">
        <v>18</v>
      </c>
      <c r="R164" s="12" t="s">
        <v>19</v>
      </c>
      <c r="S164" s="12" t="s">
        <v>20</v>
      </c>
      <c r="T164" s="12" t="s">
        <v>21</v>
      </c>
      <c r="U164" s="10" t="s">
        <v>22</v>
      </c>
    </row>
    <row r="165" spans="1:23" ht="15" x14ac:dyDescent="0.2">
      <c r="B165" s="68"/>
      <c r="C165" s="68"/>
      <c r="D165" s="68"/>
      <c r="E165" s="68"/>
      <c r="F165" s="68"/>
      <c r="G165" s="69"/>
      <c r="H165" s="35"/>
      <c r="I165" s="35"/>
      <c r="N165"/>
      <c r="R165" s="2"/>
      <c r="S165" s="2"/>
      <c r="T165" s="2"/>
      <c r="U165" s="2"/>
    </row>
    <row r="166" spans="1:23" x14ac:dyDescent="0.2">
      <c r="A166" s="35" t="str">
        <f>IF(AND(N167=""),1,"")</f>
        <v/>
      </c>
      <c r="B166" s="70">
        <f>IF(B165="",1,B165+1)</f>
        <v>1</v>
      </c>
      <c r="C166" s="70">
        <f ca="1">IF(M166="","",VLOOKUP($B166,INDIRECT(L166),2,FALSE))</f>
        <v>31</v>
      </c>
      <c r="D166" s="64" t="str">
        <f ca="1">IF($C166="","",IF(ISERROR(VLOOKUP(C166,Athletes,2,FALSE)),"Unknown Athlete",PROPER(VLOOKUP(C166,Athletes,2,FALSE))))</f>
        <v>Logan Murray</v>
      </c>
      <c r="E166" s="64" t="str">
        <f ca="1">IF($C166="","",IF(VLOOKUP(C166,Athletes,3,FALSE)="","",VLOOKUP(C166,Athletes,3,FALSE)))</f>
        <v>CAC</v>
      </c>
      <c r="F166" s="64" t="str">
        <f ca="1">IF($C166="","",IF(ISERROR(VLOOKUP(C166,Athletes,7,FALSE)),"",VLOOKUP(C166,Athletes,7,FALSE)))</f>
        <v>U17M</v>
      </c>
      <c r="G166" s="71">
        <f ca="1">IF(M166="","",VLOOKUP($B166,INDIRECT(L166),6,FALSE))</f>
        <v>7.78</v>
      </c>
      <c r="H166" s="35" t="str">
        <f ca="1">"U" &amp; ROW(H166)+1-$B166 &amp; ":U" &amp; ROW(H166)-$B166+VLOOKUP(1,INDIRECT("A" &amp; ROW(H166)+1-$B166 &amp; ":B999"),2,0)</f>
        <v>U166:U167</v>
      </c>
      <c r="I166" s="35" t="str">
        <f ca="1">"R" &amp; ROW(I166)+1-$B166 &amp; ":R" &amp; ROW(I166)-$B166+VLOOKUP(1,INDIRECT("A" &amp; ROW(I166)+1-$B166 &amp; ":B999"),2,0)</f>
        <v>R166:R167</v>
      </c>
      <c r="J166" s="35" t="str">
        <f ca="1">"S" &amp; ROW(J166)+1-$B166 &amp; ":S" &amp; ROW(J166)-$B166+VLOOKUP(1,INDIRECT("A" &amp; ROW(J166)+1-$B166 &amp; ":B999"),2,0)</f>
        <v>S166:S167</v>
      </c>
      <c r="K166" s="35" t="str">
        <f ca="1">"T" &amp; ROW(K166)+1-$B166 &amp; ":T" &amp; ROW(K166)-$B166+VLOOKUP(1,INDIRECT("A" &amp; ROW(K166)+1-$B166 &amp; ":B999"),2,0)</f>
        <v>T166:T167</v>
      </c>
      <c r="L166" s="35" t="str">
        <f ca="1">"M" &amp; ROW(I166)+1-$B166 &amp; ":U" &amp; ROW(I166)-$B166+VLOOKUP(1,INDIRECT("A" &amp; ROW(I166)+1-$B166 &amp; ":B999"),2,0)</f>
        <v>M166:U167</v>
      </c>
      <c r="M166">
        <f ca="1">IF(N166="","",RANK($U166,INDIRECT(H166),0))</f>
        <v>1</v>
      </c>
      <c r="N166" s="1">
        <v>31</v>
      </c>
      <c r="O166" s="2">
        <v>7.78</v>
      </c>
      <c r="P166" s="2">
        <v>0</v>
      </c>
      <c r="Q166" s="2">
        <v>0</v>
      </c>
      <c r="R166" s="2">
        <f>IF(RANK($O166,$O166:$Q166,0)=1,$O166,IF(RANK($P166,$O166:$Q166,0)=1,$P166,$Q166))</f>
        <v>7.78</v>
      </c>
      <c r="S166" s="2">
        <f>IF(RANK($O166,$O166:$Q166,0)=2,$O166,IF(RANK($P166,$O166:$Q166,0)=2,$P166,$Q166))</f>
        <v>0</v>
      </c>
      <c r="T166" s="2">
        <f>IF(RANK($O166,$O166:$Q166,0)=3,$O166,IF(RANK($P166,$O166:$Q166,0)=3,$P166,$Q166))</f>
        <v>0</v>
      </c>
      <c r="U166" s="2">
        <f>((($R166)*10000)+$S166)*10000+$T166+$N166/1000</f>
        <v>778000000.03100002</v>
      </c>
    </row>
    <row r="167" spans="1:23" x14ac:dyDescent="0.2">
      <c r="A167" s="35">
        <f>IF(AND(N168=""),1,"")</f>
        <v>1</v>
      </c>
      <c r="B167" s="70">
        <f>IF(B166="",1,B166+1)</f>
        <v>2</v>
      </c>
      <c r="C167" s="70">
        <f ca="1">IF(M167="","",VLOOKUP($B167,INDIRECT(L167),2,FALSE))</f>
        <v>147</v>
      </c>
      <c r="D167" s="64" t="str">
        <f ca="1">IF($C167="","",IF(ISERROR(VLOOKUP(C167,Athletes,2,FALSE)),"Unknown Athlete",PROPER(VLOOKUP(C167,Athletes,2,FALSE))))</f>
        <v>Harry Spencer</v>
      </c>
      <c r="E167" s="64" t="str">
        <f ca="1">IF($C167="","",IF(VLOOKUP(C167,Athletes,3,FALSE)="","",VLOOKUP(C167,Athletes,3,FALSE)))</f>
        <v>CAC</v>
      </c>
      <c r="F167" s="64" t="str">
        <f ca="1">IF($C167="","",IF(ISERROR(VLOOKUP(C167,Athletes,7,FALSE)),"",VLOOKUP(C167,Athletes,7,FALSE)))</f>
        <v>U17M</v>
      </c>
      <c r="G167" s="71">
        <f ca="1">IF(M167="","",VLOOKUP($B167,INDIRECT(L167),6,FALSE))</f>
        <v>7.53</v>
      </c>
      <c r="H167" s="35" t="str">
        <f ca="1">"U" &amp; ROW(H167)+1-$B167 &amp; ":U" &amp; ROW(H167)-$B167+VLOOKUP(1,INDIRECT("A" &amp; ROW(H167)+1-$B167 &amp; ":B999"),2,0)</f>
        <v>U166:U167</v>
      </c>
      <c r="I167" s="35" t="str">
        <f ca="1">"R" &amp; ROW(I167)+1-$B167 &amp; ":R" &amp; ROW(I167)-$B167+VLOOKUP(1,INDIRECT("A" &amp; ROW(I167)+1-$B167 &amp; ":B999"),2,0)</f>
        <v>R166:R167</v>
      </c>
      <c r="J167" s="35" t="str">
        <f ca="1">"S" &amp; ROW(J167)+1-$B167 &amp; ":S" &amp; ROW(J167)-$B167+VLOOKUP(1,INDIRECT("A" &amp; ROW(J167)+1-$B167 &amp; ":B999"),2,0)</f>
        <v>S166:S167</v>
      </c>
      <c r="K167" s="35" t="str">
        <f ca="1">"T" &amp; ROW(K167)+1-$B167 &amp; ":T" &amp; ROW(K167)-$B167+VLOOKUP(1,INDIRECT("A" &amp; ROW(K167)+1-$B167 &amp; ":B999"),2,0)</f>
        <v>T166:T167</v>
      </c>
      <c r="L167" s="35" t="str">
        <f ca="1">"M" &amp; ROW(I167)+1-$B167 &amp; ":U" &amp; ROW(I167)-$B167+VLOOKUP(1,INDIRECT("A" &amp; ROW(I167)+1-$B167 &amp; ":B999"),2,0)</f>
        <v>M166:U167</v>
      </c>
      <c r="M167">
        <f ca="1">IF(N167="","",RANK($U167,INDIRECT(H167),0))</f>
        <v>2</v>
      </c>
      <c r="N167" s="1">
        <v>147</v>
      </c>
      <c r="O167" s="2">
        <v>7.53</v>
      </c>
      <c r="P167" s="2">
        <v>0</v>
      </c>
      <c r="Q167" s="2">
        <v>0</v>
      </c>
      <c r="R167" s="2">
        <f>IF(RANK($O167,$O167:$Q167,0)=1,$O167,IF(RANK($P167,$O167:$Q167,0)=1,$P167,$Q167))</f>
        <v>7.53</v>
      </c>
      <c r="S167" s="2">
        <f>IF(RANK($O167,$O167:$Q167,0)=2,$O167,IF(RANK($P167,$O167:$Q167,0)=2,$P167,$Q167))</f>
        <v>0</v>
      </c>
      <c r="T167" s="2">
        <f>IF(RANK($O167,$O167:$Q167,0)=3,$O167,IF(RANK($P167,$O167:$Q167,0)=3,$P167,$Q167))</f>
        <v>0</v>
      </c>
      <c r="U167" s="2">
        <f>((($R167)*10000)+$S167)*10000+$T167+$N167/1000</f>
        <v>753000000.14699996</v>
      </c>
    </row>
    <row r="168" spans="1:23" x14ac:dyDescent="0.2">
      <c r="A168"/>
      <c r="B168"/>
      <c r="C168"/>
      <c r="D168"/>
      <c r="E168"/>
      <c r="F168"/>
      <c r="G168"/>
      <c r="J168"/>
      <c r="K168"/>
      <c r="L168"/>
      <c r="N168"/>
      <c r="O168"/>
      <c r="P168"/>
      <c r="Q168"/>
    </row>
    <row r="169" spans="1:23" x14ac:dyDescent="0.2">
      <c r="A169"/>
      <c r="B169"/>
      <c r="C169"/>
      <c r="D169"/>
      <c r="E169"/>
      <c r="F169"/>
      <c r="G169"/>
      <c r="J169"/>
      <c r="K169"/>
      <c r="L169"/>
      <c r="N169"/>
      <c r="O169"/>
      <c r="P169"/>
      <c r="Q169"/>
    </row>
    <row r="170" spans="1:23" x14ac:dyDescent="0.2">
      <c r="A170"/>
      <c r="B170"/>
      <c r="C170"/>
      <c r="D170"/>
      <c r="E170"/>
      <c r="F170"/>
      <c r="G170"/>
      <c r="J170"/>
      <c r="K170"/>
      <c r="L170"/>
      <c r="N170"/>
      <c r="O170"/>
      <c r="P170"/>
      <c r="Q170"/>
    </row>
    <row r="171" spans="1:23" ht="18" x14ac:dyDescent="0.25">
      <c r="B171" s="63" t="s">
        <v>10</v>
      </c>
      <c r="C171" s="63" t="s">
        <v>446</v>
      </c>
      <c r="E171" s="63"/>
      <c r="G171" s="65"/>
      <c r="N171" s="31" t="s">
        <v>15</v>
      </c>
      <c r="O171" s="32"/>
      <c r="P171" s="32"/>
      <c r="Q171" s="33"/>
      <c r="R171" s="33"/>
      <c r="S171" s="33"/>
      <c r="T171" s="33"/>
      <c r="U171" s="34"/>
      <c r="V171" s="34"/>
      <c r="W171" s="34"/>
    </row>
    <row r="172" spans="1:23" ht="15.75" customHeight="1" x14ac:dyDescent="0.25">
      <c r="B172" s="63"/>
      <c r="D172" s="63"/>
      <c r="E172" s="66"/>
      <c r="N172"/>
      <c r="R172" s="2"/>
      <c r="S172" s="2"/>
      <c r="T172" s="2"/>
    </row>
    <row r="173" spans="1:23" ht="15.75" thickBot="1" x14ac:dyDescent="0.25">
      <c r="A173" s="37" t="s">
        <v>50</v>
      </c>
      <c r="B173" s="8" t="s">
        <v>9</v>
      </c>
      <c r="C173" s="8" t="s">
        <v>62</v>
      </c>
      <c r="D173" s="8" t="s">
        <v>6</v>
      </c>
      <c r="E173" s="8" t="s">
        <v>7</v>
      </c>
      <c r="F173" s="8" t="s">
        <v>49</v>
      </c>
      <c r="G173" s="40" t="s">
        <v>12</v>
      </c>
      <c r="H173" s="37" t="s">
        <v>54</v>
      </c>
      <c r="I173" s="37" t="s">
        <v>51</v>
      </c>
      <c r="J173" s="37" t="s">
        <v>52</v>
      </c>
      <c r="K173" s="37" t="s">
        <v>53</v>
      </c>
      <c r="L173" s="37" t="s">
        <v>24</v>
      </c>
      <c r="M173" s="10" t="s">
        <v>23</v>
      </c>
      <c r="N173" s="9" t="s">
        <v>62</v>
      </c>
      <c r="O173" s="11" t="s">
        <v>16</v>
      </c>
      <c r="P173" s="11" t="s">
        <v>17</v>
      </c>
      <c r="Q173" s="11" t="s">
        <v>18</v>
      </c>
      <c r="R173" s="12" t="s">
        <v>19</v>
      </c>
      <c r="S173" s="12" t="s">
        <v>20</v>
      </c>
      <c r="T173" s="12" t="s">
        <v>21</v>
      </c>
      <c r="U173" s="10" t="s">
        <v>22</v>
      </c>
    </row>
    <row r="174" spans="1:23" ht="15" x14ac:dyDescent="0.2">
      <c r="B174" s="68"/>
      <c r="C174" s="68"/>
      <c r="D174" s="68"/>
      <c r="E174" s="68"/>
      <c r="F174" s="68"/>
      <c r="G174" s="69"/>
      <c r="H174" s="35"/>
      <c r="I174" s="35"/>
      <c r="N174"/>
      <c r="R174" s="2"/>
      <c r="S174" s="2"/>
      <c r="T174" s="2"/>
      <c r="U174" s="2"/>
    </row>
    <row r="175" spans="1:23" x14ac:dyDescent="0.2">
      <c r="A175" s="35">
        <f>IF(AND(N176=""),1,"")</f>
        <v>1</v>
      </c>
      <c r="B175" s="70">
        <f>IF(B174="",1,B174+1)</f>
        <v>1</v>
      </c>
      <c r="C175" s="70">
        <f ca="1">IF(M175="","",VLOOKUP($B175,INDIRECT(L175),2,FALSE))</f>
        <v>59</v>
      </c>
      <c r="D175" s="64" t="str">
        <f ca="1">IF($C175="","",IF(ISERROR(VLOOKUP(C175,Athletes,2,FALSE)),"Unknown Athlete",PROPER(VLOOKUP(C175,Athletes,2,FALSE))))</f>
        <v>Steve Clemo</v>
      </c>
      <c r="E175" s="64" t="str">
        <f ca="1">IF($C175="","",IF(VLOOKUP(C175,Athletes,3,FALSE)="","",VLOOKUP(C175,Athletes,3,FALSE)))</f>
        <v>N&amp;P</v>
      </c>
      <c r="F175" s="64" t="str">
        <f ca="1">IF($C175="","",IF(ISERROR(VLOOKUP(C175,Athletes,7,FALSE)),"",VLOOKUP(C175,Athletes,7,FALSE)))</f>
        <v>V40 Men</v>
      </c>
      <c r="G175" s="71">
        <f ca="1">IF(M175="","",VLOOKUP($B175,INDIRECT(L175),6,FALSE))</f>
        <v>24.8</v>
      </c>
      <c r="H175" s="35" t="str">
        <f ca="1">"U" &amp; ROW(H175)+1-$B175 &amp; ":U" &amp; ROW(H175)-$B175+VLOOKUP(1,INDIRECT("A" &amp; ROW(H175)+1-$B175 &amp; ":B999"),2,0)</f>
        <v>U175:U175</v>
      </c>
      <c r="I175" s="35" t="str">
        <f ca="1">"R" &amp; ROW(I175)+1-$B175 &amp; ":R" &amp; ROW(I175)-$B175+VLOOKUP(1,INDIRECT("A" &amp; ROW(I175)+1-$B175 &amp; ":B999"),2,0)</f>
        <v>R175:R175</v>
      </c>
      <c r="J175" s="35" t="str">
        <f ca="1">"S" &amp; ROW(J175)+1-$B175 &amp; ":S" &amp; ROW(J175)-$B175+VLOOKUP(1,INDIRECT("A" &amp; ROW(J175)+1-$B175 &amp; ":B999"),2,0)</f>
        <v>S175:S175</v>
      </c>
      <c r="K175" s="35" t="str">
        <f ca="1">"T" &amp; ROW(K175)+1-$B175 &amp; ":T" &amp; ROW(K175)-$B175+VLOOKUP(1,INDIRECT("A" &amp; ROW(K175)+1-$B175 &amp; ":B999"),2,0)</f>
        <v>T175:T175</v>
      </c>
      <c r="L175" s="35" t="str">
        <f ca="1">"M" &amp; ROW(I175)+1-$B175 &amp; ":U" &amp; ROW(I175)-$B175+VLOOKUP(1,INDIRECT("A" &amp; ROW(I175)+1-$B175 &amp; ":B999"),2,0)</f>
        <v>M175:U175</v>
      </c>
      <c r="M175">
        <f ca="1">IF(N175="","",RANK($U175,INDIRECT(H175),0))</f>
        <v>1</v>
      </c>
      <c r="N175" s="1">
        <v>59</v>
      </c>
      <c r="O175" s="2">
        <v>24.8</v>
      </c>
      <c r="P175" s="2">
        <v>0</v>
      </c>
      <c r="Q175" s="2">
        <v>0</v>
      </c>
      <c r="R175" s="2">
        <f>IF(RANK($O175,$O175:$Q175,0)=1,$O175,IF(RANK($P175,$O175:$Q175,0)=1,$P175,$Q175))</f>
        <v>24.8</v>
      </c>
      <c r="S175" s="2">
        <f>IF(RANK($O175,$O175:$Q175,0)=2,$O175,IF(RANK($P175,$O175:$Q175,0)=2,$P175,$Q175))</f>
        <v>0</v>
      </c>
      <c r="T175" s="2">
        <f>IF(RANK($O175,$O175:$Q175,0)=3,$O175,IF(RANK($P175,$O175:$Q175,0)=3,$P175,$Q175))</f>
        <v>0</v>
      </c>
      <c r="U175" s="2">
        <f>((($R175)*10000)+$S175)*10000+$T175+$N175/1000</f>
        <v>2480000000.059</v>
      </c>
    </row>
    <row r="176" spans="1:23" x14ac:dyDescent="0.2">
      <c r="A176"/>
      <c r="B176"/>
      <c r="C176"/>
      <c r="D176"/>
      <c r="E176"/>
      <c r="F176"/>
      <c r="G176"/>
      <c r="J176"/>
      <c r="K176"/>
      <c r="L176"/>
      <c r="N176"/>
      <c r="O176"/>
      <c r="P176"/>
      <c r="Q176"/>
    </row>
    <row r="177" spans="1:23" x14ac:dyDescent="0.2">
      <c r="A177"/>
      <c r="B177"/>
      <c r="C177"/>
      <c r="D177"/>
      <c r="E177"/>
      <c r="F177"/>
      <c r="G177"/>
      <c r="J177"/>
      <c r="K177"/>
      <c r="L177"/>
      <c r="N177"/>
      <c r="O177"/>
      <c r="P177"/>
      <c r="Q177"/>
    </row>
    <row r="178" spans="1:23" x14ac:dyDescent="0.2">
      <c r="A178"/>
      <c r="B178"/>
      <c r="C178"/>
      <c r="D178"/>
      <c r="E178"/>
      <c r="F178"/>
      <c r="G178"/>
      <c r="J178"/>
      <c r="K178"/>
      <c r="L178"/>
      <c r="N178"/>
      <c r="O178"/>
      <c r="P178"/>
      <c r="Q178"/>
    </row>
    <row r="179" spans="1:23" ht="18" x14ac:dyDescent="0.25">
      <c r="B179" s="63" t="s">
        <v>10</v>
      </c>
      <c r="C179" s="63" t="s">
        <v>446</v>
      </c>
      <c r="E179" s="63"/>
      <c r="G179" s="65"/>
      <c r="N179" s="31" t="s">
        <v>15</v>
      </c>
      <c r="O179" s="32"/>
      <c r="P179" s="32"/>
      <c r="Q179" s="33"/>
      <c r="R179" s="33"/>
      <c r="S179" s="33"/>
      <c r="T179" s="33"/>
      <c r="U179" s="34"/>
      <c r="V179" s="34"/>
      <c r="W179" s="34"/>
    </row>
    <row r="180" spans="1:23" ht="15.75" customHeight="1" x14ac:dyDescent="0.25">
      <c r="B180" s="63"/>
      <c r="D180" s="63"/>
      <c r="E180" s="66"/>
      <c r="N180"/>
      <c r="R180" s="2"/>
      <c r="S180" s="2"/>
      <c r="T180" s="2"/>
    </row>
    <row r="181" spans="1:23" ht="15.75" thickBot="1" x14ac:dyDescent="0.25">
      <c r="A181" s="37" t="s">
        <v>50</v>
      </c>
      <c r="B181" s="8" t="s">
        <v>9</v>
      </c>
      <c r="C181" s="8" t="s">
        <v>62</v>
      </c>
      <c r="D181" s="8" t="s">
        <v>6</v>
      </c>
      <c r="E181" s="8" t="s">
        <v>7</v>
      </c>
      <c r="F181" s="8" t="s">
        <v>49</v>
      </c>
      <c r="G181" s="40" t="s">
        <v>12</v>
      </c>
      <c r="H181" s="37" t="s">
        <v>54</v>
      </c>
      <c r="I181" s="37" t="s">
        <v>51</v>
      </c>
      <c r="J181" s="37" t="s">
        <v>52</v>
      </c>
      <c r="K181" s="37" t="s">
        <v>53</v>
      </c>
      <c r="L181" s="37" t="s">
        <v>24</v>
      </c>
      <c r="M181" s="10" t="s">
        <v>23</v>
      </c>
      <c r="N181" s="9" t="s">
        <v>62</v>
      </c>
      <c r="O181" s="11" t="s">
        <v>16</v>
      </c>
      <c r="P181" s="11" t="s">
        <v>17</v>
      </c>
      <c r="Q181" s="11" t="s">
        <v>18</v>
      </c>
      <c r="R181" s="12" t="s">
        <v>19</v>
      </c>
      <c r="S181" s="12" t="s">
        <v>20</v>
      </c>
      <c r="T181" s="12" t="s">
        <v>21</v>
      </c>
      <c r="U181" s="10" t="s">
        <v>22</v>
      </c>
    </row>
    <row r="182" spans="1:23" ht="15" x14ac:dyDescent="0.2">
      <c r="B182" s="68"/>
      <c r="C182" s="68"/>
      <c r="D182" s="68"/>
      <c r="E182" s="68"/>
      <c r="F182" s="68"/>
      <c r="G182" s="69"/>
      <c r="H182" s="35"/>
      <c r="I182" s="35"/>
      <c r="N182"/>
      <c r="R182" s="2"/>
      <c r="S182" s="2"/>
      <c r="T182" s="2"/>
      <c r="U182" s="2"/>
    </row>
    <row r="183" spans="1:23" x14ac:dyDescent="0.2">
      <c r="A183" s="35">
        <f>IF(AND(N184=""),1,"")</f>
        <v>1</v>
      </c>
      <c r="B183" s="70">
        <f>IF(B182="",1,B182+1)</f>
        <v>1</v>
      </c>
      <c r="C183" s="70">
        <f ca="1">IF(M183="","",VLOOKUP($B183,INDIRECT(L183),2,FALSE))</f>
        <v>1</v>
      </c>
      <c r="D183" s="64" t="str">
        <f ca="1">IF($C183="","",IF(ISERROR(VLOOKUP(C183,Athletes,2,FALSE)),"Unknown Athlete",PROPER(VLOOKUP(C183,Athletes,2,FALSE))))</f>
        <v>Fabio Zamparelli</v>
      </c>
      <c r="E183" s="64" t="str">
        <f ca="1">IF($C183="","",IF(VLOOKUP(C183,Athletes,3,FALSE)="","",VLOOKUP(C183,Athletes,3,FALSE)))</f>
        <v>CAC</v>
      </c>
      <c r="F183" s="64" t="str">
        <f ca="1">IF($C183="","",IF(ISERROR(VLOOKUP(C183,Athletes,7,FALSE)),"",VLOOKUP(C183,Athletes,7,FALSE)))</f>
        <v>SM</v>
      </c>
      <c r="G183" s="71">
        <f ca="1">IF(M183="","",VLOOKUP($B183,INDIRECT(L183),6,FALSE))</f>
        <v>43.04</v>
      </c>
      <c r="H183" s="35" t="str">
        <f ca="1">"U" &amp; ROW(H183)+1-$B183 &amp; ":U" &amp; ROW(H183)-$B183+VLOOKUP(1,INDIRECT("A" &amp; ROW(H183)+1-$B183 &amp; ":B999"),2,0)</f>
        <v>U183:U183</v>
      </c>
      <c r="I183" s="35" t="str">
        <f ca="1">"R" &amp; ROW(I183)+1-$B183 &amp; ":R" &amp; ROW(I183)-$B183+VLOOKUP(1,INDIRECT("A" &amp; ROW(I183)+1-$B183 &amp; ":B999"),2,0)</f>
        <v>R183:R183</v>
      </c>
      <c r="J183" s="35" t="str">
        <f ca="1">"S" &amp; ROW(J183)+1-$B183 &amp; ":S" &amp; ROW(J183)-$B183+VLOOKUP(1,INDIRECT("A" &amp; ROW(J183)+1-$B183 &amp; ":B999"),2,0)</f>
        <v>S183:S183</v>
      </c>
      <c r="K183" s="35" t="str">
        <f ca="1">"T" &amp; ROW(K183)+1-$B183 &amp; ":T" &amp; ROW(K183)-$B183+VLOOKUP(1,INDIRECT("A" &amp; ROW(K183)+1-$B183 &amp; ":B999"),2,0)</f>
        <v>T183:T183</v>
      </c>
      <c r="L183" s="35" t="str">
        <f ca="1">"M" &amp; ROW(I183)+1-$B183 &amp; ":U" &amp; ROW(I183)-$B183+VLOOKUP(1,INDIRECT("A" &amp; ROW(I183)+1-$B183 &amp; ":B999"),2,0)</f>
        <v>M183:U183</v>
      </c>
      <c r="M183">
        <f ca="1">IF(N183="","",RANK($U183,INDIRECT(H183),0))</f>
        <v>1</v>
      </c>
      <c r="N183" s="1">
        <v>1</v>
      </c>
      <c r="O183" s="2">
        <v>43.04</v>
      </c>
      <c r="P183" s="2">
        <v>0</v>
      </c>
      <c r="Q183" s="2">
        <v>0</v>
      </c>
      <c r="R183" s="2">
        <f>IF(RANK($O183,$O183:$Q183,0)=1,$O183,IF(RANK($P183,$O183:$Q183,0)=1,$P183,$Q183))</f>
        <v>43.04</v>
      </c>
      <c r="S183" s="2">
        <f>IF(RANK($O183,$O183:$Q183,0)=2,$O183,IF(RANK($P183,$O183:$Q183,0)=2,$P183,$Q183))</f>
        <v>0</v>
      </c>
      <c r="T183" s="2">
        <f>IF(RANK($O183,$O183:$Q183,0)=3,$O183,IF(RANK($P183,$O183:$Q183,0)=3,$P183,$Q183))</f>
        <v>0</v>
      </c>
      <c r="U183" s="2">
        <f>((($R183)*10000)+$S183)*10000+$T183+$N183/1000</f>
        <v>4304000000.0010004</v>
      </c>
    </row>
    <row r="184" spans="1:23" x14ac:dyDescent="0.2">
      <c r="A184"/>
      <c r="B184"/>
      <c r="C184"/>
      <c r="D184"/>
      <c r="E184"/>
      <c r="F184"/>
      <c r="G184"/>
      <c r="J184"/>
      <c r="K184"/>
      <c r="L184"/>
      <c r="N184"/>
      <c r="O184"/>
      <c r="P184"/>
      <c r="Q184"/>
    </row>
    <row r="185" spans="1:23" x14ac:dyDescent="0.2">
      <c r="A185"/>
      <c r="B185"/>
      <c r="C185"/>
      <c r="D185"/>
      <c r="E185"/>
      <c r="F185"/>
      <c r="G185"/>
      <c r="J185"/>
      <c r="K185"/>
      <c r="L185"/>
      <c r="N185"/>
      <c r="O185"/>
      <c r="P185"/>
      <c r="Q185"/>
    </row>
    <row r="186" spans="1:23" x14ac:dyDescent="0.2">
      <c r="A186"/>
      <c r="B186"/>
      <c r="C186"/>
      <c r="D186"/>
      <c r="E186"/>
      <c r="F186"/>
      <c r="G186"/>
      <c r="J186"/>
      <c r="K186"/>
      <c r="L186"/>
      <c r="N186"/>
      <c r="O186"/>
      <c r="P186"/>
      <c r="Q186"/>
    </row>
    <row r="187" spans="1:23" ht="18" x14ac:dyDescent="0.25">
      <c r="B187" s="63" t="s">
        <v>10</v>
      </c>
      <c r="C187" s="63" t="s">
        <v>446</v>
      </c>
      <c r="E187" s="63"/>
      <c r="G187" s="65"/>
      <c r="N187" s="31" t="s">
        <v>15</v>
      </c>
      <c r="O187" s="32"/>
      <c r="P187" s="32"/>
      <c r="Q187" s="33"/>
      <c r="R187" s="33"/>
      <c r="S187" s="33"/>
      <c r="T187" s="33"/>
      <c r="U187" s="34"/>
      <c r="V187" s="34"/>
      <c r="W187" s="34"/>
    </row>
    <row r="188" spans="1:23" ht="15.75" customHeight="1" x14ac:dyDescent="0.25">
      <c r="B188" s="63"/>
      <c r="D188" s="63"/>
      <c r="E188" s="66"/>
      <c r="N188"/>
      <c r="R188" s="2"/>
      <c r="S188" s="2"/>
      <c r="T188" s="2"/>
    </row>
    <row r="189" spans="1:23" ht="15.75" thickBot="1" x14ac:dyDescent="0.25">
      <c r="A189" s="37" t="s">
        <v>50</v>
      </c>
      <c r="B189" s="8" t="s">
        <v>9</v>
      </c>
      <c r="C189" s="8" t="s">
        <v>62</v>
      </c>
      <c r="D189" s="8" t="s">
        <v>6</v>
      </c>
      <c r="E189" s="8" t="s">
        <v>7</v>
      </c>
      <c r="F189" s="8" t="s">
        <v>49</v>
      </c>
      <c r="G189" s="40" t="s">
        <v>12</v>
      </c>
      <c r="H189" s="37" t="s">
        <v>54</v>
      </c>
      <c r="I189" s="37" t="s">
        <v>51</v>
      </c>
      <c r="J189" s="37" t="s">
        <v>52</v>
      </c>
      <c r="K189" s="37" t="s">
        <v>53</v>
      </c>
      <c r="L189" s="37" t="s">
        <v>24</v>
      </c>
      <c r="M189" s="10" t="s">
        <v>23</v>
      </c>
      <c r="N189" s="9" t="s">
        <v>62</v>
      </c>
      <c r="O189" s="11" t="s">
        <v>16</v>
      </c>
      <c r="P189" s="11" t="s">
        <v>17</v>
      </c>
      <c r="Q189" s="11" t="s">
        <v>18</v>
      </c>
      <c r="R189" s="12" t="s">
        <v>19</v>
      </c>
      <c r="S189" s="12" t="s">
        <v>20</v>
      </c>
      <c r="T189" s="12" t="s">
        <v>21</v>
      </c>
      <c r="U189" s="10" t="s">
        <v>22</v>
      </c>
    </row>
    <row r="190" spans="1:23" ht="15" x14ac:dyDescent="0.2">
      <c r="B190" s="68"/>
      <c r="C190" s="68"/>
      <c r="D190" s="68"/>
      <c r="E190" s="68"/>
      <c r="F190" s="68"/>
      <c r="G190" s="69"/>
      <c r="H190" s="35"/>
      <c r="I190" s="35"/>
      <c r="N190"/>
      <c r="R190" s="2"/>
      <c r="S190" s="2"/>
      <c r="T190" s="2"/>
      <c r="U190" s="2"/>
    </row>
    <row r="191" spans="1:23" x14ac:dyDescent="0.2">
      <c r="A191" s="35">
        <f>IF(AND(N192=""),1,"")</f>
        <v>1</v>
      </c>
      <c r="B191" s="70">
        <f>IF(B190="",1,B190+1)</f>
        <v>1</v>
      </c>
      <c r="C191" s="70">
        <f ca="1">IF(M191="","",VLOOKUP($B191,INDIRECT(L191),2,FALSE))</f>
        <v>31</v>
      </c>
      <c r="D191" s="64" t="str">
        <f ca="1">IF($C191="","",IF(ISERROR(VLOOKUP(C191,Athletes,2,FALSE)),"Unknown Athlete",PROPER(VLOOKUP(C191,Athletes,2,FALSE))))</f>
        <v>Logan Murray</v>
      </c>
      <c r="E191" s="64" t="str">
        <f ca="1">IF($C191="","",IF(VLOOKUP(C191,Athletes,3,FALSE)="","",VLOOKUP(C191,Athletes,3,FALSE)))</f>
        <v>CAC</v>
      </c>
      <c r="F191" s="64" t="str">
        <f ca="1">IF($C191="","",IF(ISERROR(VLOOKUP(C191,Athletes,7,FALSE)),"",VLOOKUP(C191,Athletes,7,FALSE)))</f>
        <v>U17M</v>
      </c>
      <c r="G191" s="71">
        <f ca="1">IF(M191="","",VLOOKUP($B191,INDIRECT(L191),6,FALSE))</f>
        <v>23.88</v>
      </c>
      <c r="H191" s="35" t="str">
        <f ca="1">"U" &amp; ROW(H191)+1-$B191 &amp; ":U" &amp; ROW(H191)-$B191+VLOOKUP(1,INDIRECT("A" &amp; ROW(H191)+1-$B191 &amp; ":B999"),2,0)</f>
        <v>U191:U191</v>
      </c>
      <c r="I191" s="35" t="str">
        <f ca="1">"R" &amp; ROW(I191)+1-$B191 &amp; ":R" &amp; ROW(I191)-$B191+VLOOKUP(1,INDIRECT("A" &amp; ROW(I191)+1-$B191 &amp; ":B999"),2,0)</f>
        <v>R191:R191</v>
      </c>
      <c r="J191" s="35" t="str">
        <f ca="1">"S" &amp; ROW(J191)+1-$B191 &amp; ":S" &amp; ROW(J191)-$B191+VLOOKUP(1,INDIRECT("A" &amp; ROW(J191)+1-$B191 &amp; ":B999"),2,0)</f>
        <v>S191:S191</v>
      </c>
      <c r="K191" s="35" t="str">
        <f ca="1">"T" &amp; ROW(K191)+1-$B191 &amp; ":T" &amp; ROW(K191)-$B191+VLOOKUP(1,INDIRECT("A" &amp; ROW(K191)+1-$B191 &amp; ":B999"),2,0)</f>
        <v>T191:T191</v>
      </c>
      <c r="L191" s="35" t="str">
        <f ca="1">"M" &amp; ROW(I191)+1-$B191 &amp; ":U" &amp; ROW(I191)-$B191+VLOOKUP(1,INDIRECT("A" &amp; ROW(I191)+1-$B191 &amp; ":B999"),2,0)</f>
        <v>M191:U191</v>
      </c>
      <c r="M191">
        <f ca="1">IF(N191="","",RANK($U191,INDIRECT(H191),0))</f>
        <v>1</v>
      </c>
      <c r="N191" s="1">
        <v>31</v>
      </c>
      <c r="O191" s="2">
        <v>23.88</v>
      </c>
      <c r="P191" s="2">
        <v>0</v>
      </c>
      <c r="Q191" s="2">
        <v>0</v>
      </c>
      <c r="R191" s="2">
        <f>IF(RANK($O191,$O191:$Q191,0)=1,$O191,IF(RANK($P191,$O191:$Q191,0)=1,$P191,$Q191))</f>
        <v>23.88</v>
      </c>
      <c r="S191" s="2">
        <f>IF(RANK($O191,$O191:$Q191,0)=2,$O191,IF(RANK($P191,$O191:$Q191,0)=2,$P191,$Q191))</f>
        <v>0</v>
      </c>
      <c r="T191" s="2">
        <f>IF(RANK($O191,$O191:$Q191,0)=3,$O191,IF(RANK($P191,$O191:$Q191,0)=3,$P191,$Q191))</f>
        <v>0</v>
      </c>
      <c r="U191" s="2">
        <f>((($R191)*10000)+$S191)*10000+$T191+$N191/1000</f>
        <v>2388000000.0310001</v>
      </c>
    </row>
    <row r="192" spans="1:23" x14ac:dyDescent="0.2">
      <c r="A192"/>
      <c r="B192"/>
      <c r="C192"/>
      <c r="D192"/>
      <c r="E192"/>
      <c r="F192"/>
      <c r="G192"/>
      <c r="J192"/>
      <c r="K192"/>
      <c r="L192"/>
      <c r="N192"/>
      <c r="O192"/>
      <c r="P192"/>
      <c r="Q192"/>
    </row>
    <row r="193" spans="1:23" x14ac:dyDescent="0.2">
      <c r="A193"/>
      <c r="B193"/>
      <c r="C193"/>
      <c r="D193"/>
      <c r="E193"/>
      <c r="F193"/>
      <c r="G193"/>
      <c r="J193"/>
      <c r="K193"/>
      <c r="L193"/>
      <c r="N193"/>
      <c r="O193"/>
      <c r="P193"/>
      <c r="Q193"/>
    </row>
    <row r="194" spans="1:23" x14ac:dyDescent="0.2">
      <c r="A194"/>
      <c r="B194"/>
      <c r="C194"/>
      <c r="D194"/>
      <c r="E194"/>
      <c r="F194"/>
      <c r="G194"/>
      <c r="J194"/>
      <c r="K194"/>
      <c r="L194"/>
      <c r="N194"/>
      <c r="O194"/>
      <c r="P194"/>
      <c r="Q194"/>
    </row>
    <row r="195" spans="1:23" ht="18" x14ac:dyDescent="0.25">
      <c r="B195" s="63" t="s">
        <v>10</v>
      </c>
      <c r="C195" s="63" t="s">
        <v>447</v>
      </c>
      <c r="E195" s="63"/>
      <c r="G195" s="65"/>
      <c r="N195" s="31" t="s">
        <v>15</v>
      </c>
      <c r="O195" s="32"/>
      <c r="P195" s="32"/>
      <c r="Q195" s="33"/>
      <c r="R195" s="33"/>
      <c r="S195" s="33"/>
      <c r="T195" s="33"/>
      <c r="U195" s="34"/>
      <c r="V195" s="34"/>
      <c r="W195" s="34"/>
    </row>
    <row r="196" spans="1:23" ht="15.75" customHeight="1" x14ac:dyDescent="0.25">
      <c r="B196" s="63"/>
      <c r="D196" s="63"/>
      <c r="E196" s="66"/>
      <c r="N196"/>
      <c r="R196" s="2"/>
      <c r="S196" s="2"/>
      <c r="T196" s="2"/>
    </row>
    <row r="197" spans="1:23" ht="15.75" thickBot="1" x14ac:dyDescent="0.25">
      <c r="A197" s="37" t="s">
        <v>50</v>
      </c>
      <c r="B197" s="8" t="s">
        <v>9</v>
      </c>
      <c r="C197" s="8" t="s">
        <v>62</v>
      </c>
      <c r="D197" s="8" t="s">
        <v>6</v>
      </c>
      <c r="E197" s="8" t="s">
        <v>7</v>
      </c>
      <c r="F197" s="8" t="s">
        <v>49</v>
      </c>
      <c r="G197" s="40" t="s">
        <v>12</v>
      </c>
      <c r="H197" s="37" t="s">
        <v>54</v>
      </c>
      <c r="I197" s="37" t="s">
        <v>51</v>
      </c>
      <c r="J197" s="37" t="s">
        <v>52</v>
      </c>
      <c r="K197" s="37" t="s">
        <v>53</v>
      </c>
      <c r="L197" s="37" t="s">
        <v>24</v>
      </c>
      <c r="M197" s="10" t="s">
        <v>23</v>
      </c>
      <c r="N197" s="9" t="s">
        <v>62</v>
      </c>
      <c r="O197" s="11" t="s">
        <v>16</v>
      </c>
      <c r="P197" s="11" t="s">
        <v>17</v>
      </c>
      <c r="Q197" s="11" t="s">
        <v>18</v>
      </c>
      <c r="R197" s="12" t="s">
        <v>19</v>
      </c>
      <c r="S197" s="12" t="s">
        <v>20</v>
      </c>
      <c r="T197" s="12" t="s">
        <v>21</v>
      </c>
      <c r="U197" s="10" t="s">
        <v>22</v>
      </c>
    </row>
    <row r="198" spans="1:23" ht="15" x14ac:dyDescent="0.2">
      <c r="B198" s="68"/>
      <c r="C198" s="68"/>
      <c r="D198" s="68"/>
      <c r="E198" s="68"/>
      <c r="F198" s="68"/>
      <c r="G198" s="69"/>
      <c r="H198" s="35"/>
      <c r="I198" s="35"/>
      <c r="N198"/>
      <c r="R198" s="2"/>
      <c r="S198" s="2"/>
      <c r="T198" s="2"/>
      <c r="U198" s="2"/>
    </row>
    <row r="199" spans="1:23" x14ac:dyDescent="0.2">
      <c r="A199" s="35" t="str">
        <f>IF(AND(N200=""),1,"")</f>
        <v/>
      </c>
      <c r="B199" s="70">
        <f>IF(B198="",1,B198+1)</f>
        <v>1</v>
      </c>
      <c r="C199" s="70">
        <f ca="1">IF(M199="","",VLOOKUP($B199,INDIRECT(L199),2,FALSE))</f>
        <v>30</v>
      </c>
      <c r="D199" s="64" t="str">
        <f ca="1">IF($C199="","",IF(ISERROR(VLOOKUP(C199,Athletes,2,FALSE)),"Unknown Athlete",PROPER(VLOOKUP(C199,Athletes,2,FALSE))))</f>
        <v>Sebastian Sousek</v>
      </c>
      <c r="E199" s="64" t="str">
        <f ca="1">IF($C199="","",IF(VLOOKUP(C199,Athletes,3,FALSE)="","",VLOOKUP(C199,Athletes,3,FALSE)))</f>
        <v>N&amp;P</v>
      </c>
      <c r="F199" s="64" t="str">
        <f ca="1">IF($C199="","",IF(ISERROR(VLOOKUP(C199,Athletes,7,FALSE)),"",VLOOKUP(C199,Athletes,7,FALSE)))</f>
        <v>U13B</v>
      </c>
      <c r="G199" s="71">
        <f ca="1">IF(M199="","",VLOOKUP($B199,INDIRECT(L199),6,FALSE))</f>
        <v>3.99</v>
      </c>
      <c r="H199" s="35" t="str">
        <f ca="1">"U" &amp; ROW(H199)+1-$B199 &amp; ":U" &amp; ROW(H199)-$B199+VLOOKUP(1,INDIRECT("A" &amp; ROW(H199)+1-$B199 &amp; ":B999"),2,0)</f>
        <v>U199:U203</v>
      </c>
      <c r="I199" s="35" t="str">
        <f ca="1">"R" &amp; ROW(I199)+1-$B199 &amp; ":R" &amp; ROW(I199)-$B199+VLOOKUP(1,INDIRECT("A" &amp; ROW(I199)+1-$B199 &amp; ":B999"),2,0)</f>
        <v>R199:R203</v>
      </c>
      <c r="J199" s="35" t="str">
        <f ca="1">"S" &amp; ROW(J199)+1-$B199 &amp; ":S" &amp; ROW(J199)-$B199+VLOOKUP(1,INDIRECT("A" &amp; ROW(J199)+1-$B199 &amp; ":B999"),2,0)</f>
        <v>S199:S203</v>
      </c>
      <c r="K199" s="35" t="str">
        <f ca="1">"T" &amp; ROW(K199)+1-$B199 &amp; ":T" &amp; ROW(K199)-$B199+VLOOKUP(1,INDIRECT("A" &amp; ROW(K199)+1-$B199 &amp; ":B999"),2,0)</f>
        <v>T199:T203</v>
      </c>
      <c r="L199" s="35" t="str">
        <f ca="1">"M" &amp; ROW(I199)+1-$B199 &amp; ":U" &amp; ROW(I199)-$B199+VLOOKUP(1,INDIRECT("A" &amp; ROW(I199)+1-$B199 &amp; ":B999"),2,0)</f>
        <v>M199:U203</v>
      </c>
      <c r="M199">
        <f ca="1">IF(N199="","",RANK($U199,INDIRECT(H199),0))</f>
        <v>1</v>
      </c>
      <c r="N199" s="1">
        <v>30</v>
      </c>
      <c r="O199" s="2">
        <v>3.99</v>
      </c>
      <c r="P199" s="2">
        <v>0</v>
      </c>
      <c r="Q199" s="2">
        <v>0</v>
      </c>
      <c r="R199" s="2">
        <f>IF(RANK($O199,$O199:$Q199,0)=1,$O199,IF(RANK($P199,$O199:$Q199,0)=1,$P199,$Q199))</f>
        <v>3.99</v>
      </c>
      <c r="S199" s="2">
        <f>IF(RANK($O199,$O199:$Q199,0)=2,$O199,IF(RANK($P199,$O199:$Q199,0)=2,$P199,$Q199))</f>
        <v>0</v>
      </c>
      <c r="T199" s="2">
        <f>IF(RANK($O199,$O199:$Q199,0)=3,$O199,IF(RANK($P199,$O199:$Q199,0)=3,$P199,$Q199))</f>
        <v>0</v>
      </c>
      <c r="U199" s="2">
        <f>((($R199)*10000)+$S199)*10000+$T199+$N199/1000</f>
        <v>399000000.02999997</v>
      </c>
    </row>
    <row r="200" spans="1:23" x14ac:dyDescent="0.2">
      <c r="A200" s="35" t="str">
        <f>IF(AND(N201=""),1,"")</f>
        <v/>
      </c>
      <c r="B200" s="70">
        <f>IF(B199="",1,B199+1)</f>
        <v>2</v>
      </c>
      <c r="C200" s="70">
        <f ca="1">IF(M200="","",VLOOKUP($B200,INDIRECT(L200),2,FALSE))</f>
        <v>50</v>
      </c>
      <c r="D200" s="64" t="str">
        <f ca="1">IF($C200="","",IF(ISERROR(VLOOKUP(C200,Athletes,2,FALSE)),"Unknown Athlete",PROPER(VLOOKUP(C200,Athletes,2,FALSE))))</f>
        <v>Bertie Payton</v>
      </c>
      <c r="E200" s="64" t="str">
        <f ca="1">IF($C200="","",IF(VLOOKUP(C200,Athletes,3,FALSE)="","",VLOOKUP(C200,Athletes,3,FALSE)))</f>
        <v>N&amp;P</v>
      </c>
      <c r="F200" s="64" t="str">
        <f ca="1">IF($C200="","",IF(ISERROR(VLOOKUP(C200,Athletes,7,FALSE)),"",VLOOKUP(C200,Athletes,7,FALSE)))</f>
        <v>U13B</v>
      </c>
      <c r="G200" s="71">
        <f ca="1">IF(M200="","",VLOOKUP($B200,INDIRECT(L200),6,FALSE))</f>
        <v>3.88</v>
      </c>
      <c r="H200" s="35" t="str">
        <f ca="1">"U" &amp; ROW(H200)+1-$B200 &amp; ":U" &amp; ROW(H200)-$B200+VLOOKUP(1,INDIRECT("A" &amp; ROW(H200)+1-$B200 &amp; ":B999"),2,0)</f>
        <v>U199:U203</v>
      </c>
      <c r="I200" s="35" t="str">
        <f ca="1">"R" &amp; ROW(I200)+1-$B200 &amp; ":R" &amp; ROW(I200)-$B200+VLOOKUP(1,INDIRECT("A" &amp; ROW(I200)+1-$B200 &amp; ":B999"),2,0)</f>
        <v>R199:R203</v>
      </c>
      <c r="J200" s="35" t="str">
        <f ca="1">"S" &amp; ROW(J200)+1-$B200 &amp; ":S" &amp; ROW(J200)-$B200+VLOOKUP(1,INDIRECT("A" &amp; ROW(J200)+1-$B200 &amp; ":B999"),2,0)</f>
        <v>S199:S203</v>
      </c>
      <c r="K200" s="35" t="str">
        <f ca="1">"T" &amp; ROW(K200)+1-$B200 &amp; ":T" &amp; ROW(K200)-$B200+VLOOKUP(1,INDIRECT("A" &amp; ROW(K200)+1-$B200 &amp; ":B999"),2,0)</f>
        <v>T199:T203</v>
      </c>
      <c r="L200" s="35" t="str">
        <f ca="1">"M" &amp; ROW(I200)+1-$B200 &amp; ":U" &amp; ROW(I200)-$B200+VLOOKUP(1,INDIRECT("A" &amp; ROW(I200)+1-$B200 &amp; ":B999"),2,0)</f>
        <v>M199:U203</v>
      </c>
      <c r="M200">
        <f ca="1">IF(N200="","",RANK($U200,INDIRECT(H200),0))</f>
        <v>4</v>
      </c>
      <c r="N200" s="1">
        <v>42</v>
      </c>
      <c r="O200" s="2">
        <v>3.75</v>
      </c>
      <c r="P200" s="2">
        <v>0</v>
      </c>
      <c r="Q200" s="2">
        <v>0</v>
      </c>
      <c r="R200" s="2">
        <f>IF(RANK($O200,$O200:$Q200,0)=1,$O200,IF(RANK($P200,$O200:$Q200,0)=1,$P200,$Q200))</f>
        <v>3.75</v>
      </c>
      <c r="S200" s="2">
        <f>IF(RANK($O200,$O200:$Q200,0)=2,$O200,IF(RANK($P200,$O200:$Q200,0)=2,$P200,$Q200))</f>
        <v>0</v>
      </c>
      <c r="T200" s="2">
        <f>IF(RANK($O200,$O200:$Q200,0)=3,$O200,IF(RANK($P200,$O200:$Q200,0)=3,$P200,$Q200))</f>
        <v>0</v>
      </c>
      <c r="U200" s="2">
        <f>((($R200)*10000)+$S200)*10000+$T200+$N200/1000</f>
        <v>375000000.042</v>
      </c>
    </row>
    <row r="201" spans="1:23" x14ac:dyDescent="0.2">
      <c r="A201" s="35" t="str">
        <f>IF(AND(N202=""),1,"")</f>
        <v/>
      </c>
      <c r="B201" s="70">
        <f>IF(B200="",1,B200+1)</f>
        <v>3</v>
      </c>
      <c r="C201" s="70">
        <f ca="1">IF(M201="","",VLOOKUP($B201,INDIRECT(L201),2,FALSE))</f>
        <v>90</v>
      </c>
      <c r="D201" s="64" t="str">
        <f ca="1">IF($C201="","",IF(ISERROR(VLOOKUP(C201,Athletes,2,FALSE)),"Unknown Athlete",PROPER(VLOOKUP(C201,Athletes,2,FALSE))))</f>
        <v>Reubyn Howes</v>
      </c>
      <c r="E201" s="64" t="str">
        <f ca="1">IF($C201="","",IF(VLOOKUP(C201,Athletes,3,FALSE)="","",VLOOKUP(C201,Athletes,3,FALSE)))</f>
        <v>N&amp;P</v>
      </c>
      <c r="F201" s="64" t="str">
        <f ca="1">IF($C201="","",IF(ISERROR(VLOOKUP(C201,Athletes,7,FALSE)),"",VLOOKUP(C201,Athletes,7,FALSE)))</f>
        <v>U13B</v>
      </c>
      <c r="G201" s="71">
        <f ca="1">IF(M201="","",VLOOKUP($B201,INDIRECT(L201),6,FALSE))</f>
        <v>3.87</v>
      </c>
      <c r="H201" s="35" t="str">
        <f ca="1">"U" &amp; ROW(H201)+1-$B201 &amp; ":U" &amp; ROW(H201)-$B201+VLOOKUP(1,INDIRECT("A" &amp; ROW(H201)+1-$B201 &amp; ":B999"),2,0)</f>
        <v>U199:U203</v>
      </c>
      <c r="I201" s="35" t="str">
        <f ca="1">"R" &amp; ROW(I201)+1-$B201 &amp; ":R" &amp; ROW(I201)-$B201+VLOOKUP(1,INDIRECT("A" &amp; ROW(I201)+1-$B201 &amp; ":B999"),2,0)</f>
        <v>R199:R203</v>
      </c>
      <c r="J201" s="35" t="str">
        <f ca="1">"S" &amp; ROW(J201)+1-$B201 &amp; ":S" &amp; ROW(J201)-$B201+VLOOKUP(1,INDIRECT("A" &amp; ROW(J201)+1-$B201 &amp; ":B999"),2,0)</f>
        <v>S199:S203</v>
      </c>
      <c r="K201" s="35" t="str">
        <f ca="1">"T" &amp; ROW(K201)+1-$B201 &amp; ":T" &amp; ROW(K201)-$B201+VLOOKUP(1,INDIRECT("A" &amp; ROW(K201)+1-$B201 &amp; ":B999"),2,0)</f>
        <v>T199:T203</v>
      </c>
      <c r="L201" s="35" t="str">
        <f ca="1">"M" &amp; ROW(I201)+1-$B201 &amp; ":U" &amp; ROW(I201)-$B201+VLOOKUP(1,INDIRECT("A" &amp; ROW(I201)+1-$B201 &amp; ":B999"),2,0)</f>
        <v>M199:U203</v>
      </c>
      <c r="M201">
        <f ca="1">IF(N201="","",RANK($U201,INDIRECT(H201),0))</f>
        <v>2</v>
      </c>
      <c r="N201" s="1">
        <v>50</v>
      </c>
      <c r="O201" s="2">
        <v>3.88</v>
      </c>
      <c r="P201" s="2">
        <v>0</v>
      </c>
      <c r="Q201" s="2">
        <v>0</v>
      </c>
      <c r="R201" s="2">
        <f>IF(RANK($O201,$O201:$Q201,0)=1,$O201,IF(RANK($P201,$O201:$Q201,0)=1,$P201,$Q201))</f>
        <v>3.88</v>
      </c>
      <c r="S201" s="2">
        <f>IF(RANK($O201,$O201:$Q201,0)=2,$O201,IF(RANK($P201,$O201:$Q201,0)=2,$P201,$Q201))</f>
        <v>0</v>
      </c>
      <c r="T201" s="2">
        <f>IF(RANK($O201,$O201:$Q201,0)=3,$O201,IF(RANK($P201,$O201:$Q201,0)=3,$P201,$Q201))</f>
        <v>0</v>
      </c>
      <c r="U201" s="2">
        <f>((($R201)*10000)+$S201)*10000+$T201+$N201/1000</f>
        <v>388000000.05000001</v>
      </c>
    </row>
    <row r="202" spans="1:23" x14ac:dyDescent="0.2">
      <c r="A202" s="35" t="str">
        <f>IF(AND(N203=""),1,"")</f>
        <v/>
      </c>
      <c r="B202" s="70">
        <f>IF(B201="",1,B201+1)</f>
        <v>4</v>
      </c>
      <c r="C202" s="70">
        <f ca="1">IF(M202="","",VLOOKUP($B202,INDIRECT(L202),2,FALSE))</f>
        <v>42</v>
      </c>
      <c r="D202" s="64" t="str">
        <f ca="1">IF($C202="","",IF(ISERROR(VLOOKUP(C202,Athletes,2,FALSE)),"Unknown Athlete",PROPER(VLOOKUP(C202,Athletes,2,FALSE))))</f>
        <v>Zach Jelbert</v>
      </c>
      <c r="E202" s="64" t="str">
        <f ca="1">IF($C202="","",IF(VLOOKUP(C202,Athletes,3,FALSE)="","",VLOOKUP(C202,Athletes,3,FALSE)))</f>
        <v>CAC</v>
      </c>
      <c r="F202" s="64" t="str">
        <f ca="1">IF($C202="","",IF(ISERROR(VLOOKUP(C202,Athletes,7,FALSE)),"",VLOOKUP(C202,Athletes,7,FALSE)))</f>
        <v>U13B</v>
      </c>
      <c r="G202" s="71">
        <f ca="1">IF(M202="","",VLOOKUP($B202,INDIRECT(L202),6,FALSE))</f>
        <v>3.75</v>
      </c>
      <c r="H202" s="35" t="str">
        <f ca="1">"U" &amp; ROW(H202)+1-$B202 &amp; ":U" &amp; ROW(H202)-$B202+VLOOKUP(1,INDIRECT("A" &amp; ROW(H202)+1-$B202 &amp; ":B999"),2,0)</f>
        <v>U199:U203</v>
      </c>
      <c r="I202" s="35" t="str">
        <f ca="1">"R" &amp; ROW(I202)+1-$B202 &amp; ":R" &amp; ROW(I202)-$B202+VLOOKUP(1,INDIRECT("A" &amp; ROW(I202)+1-$B202 &amp; ":B999"),2,0)</f>
        <v>R199:R203</v>
      </c>
      <c r="J202" s="35" t="str">
        <f ca="1">"S" &amp; ROW(J202)+1-$B202 &amp; ":S" &amp; ROW(J202)-$B202+VLOOKUP(1,INDIRECT("A" &amp; ROW(J202)+1-$B202 &amp; ":B999"),2,0)</f>
        <v>S199:S203</v>
      </c>
      <c r="K202" s="35" t="str">
        <f ca="1">"T" &amp; ROW(K202)+1-$B202 &amp; ":T" &amp; ROW(K202)-$B202+VLOOKUP(1,INDIRECT("A" &amp; ROW(K202)+1-$B202 &amp; ":B999"),2,0)</f>
        <v>T199:T203</v>
      </c>
      <c r="L202" s="35" t="str">
        <f ca="1">"M" &amp; ROW(I202)+1-$B202 &amp; ":U" &amp; ROW(I202)-$B202+VLOOKUP(1,INDIRECT("A" &amp; ROW(I202)+1-$B202 &amp; ":B999"),2,0)</f>
        <v>M199:U203</v>
      </c>
      <c r="M202">
        <f ca="1">IF(N202="","",RANK($U202,INDIRECT(H202),0))</f>
        <v>3</v>
      </c>
      <c r="N202" s="1">
        <v>90</v>
      </c>
      <c r="O202" s="2">
        <v>3.87</v>
      </c>
      <c r="P202" s="2">
        <v>0</v>
      </c>
      <c r="Q202" s="2">
        <v>0</v>
      </c>
      <c r="R202" s="2">
        <f>IF(RANK($O202,$O202:$Q202,0)=1,$O202,IF(RANK($P202,$O202:$Q202,0)=1,$P202,$Q202))</f>
        <v>3.87</v>
      </c>
      <c r="S202" s="2">
        <f>IF(RANK($O202,$O202:$Q202,0)=2,$O202,IF(RANK($P202,$O202:$Q202,0)=2,$P202,$Q202))</f>
        <v>0</v>
      </c>
      <c r="T202" s="2">
        <f>IF(RANK($O202,$O202:$Q202,0)=3,$O202,IF(RANK($P202,$O202:$Q202,0)=3,$P202,$Q202))</f>
        <v>0</v>
      </c>
      <c r="U202" s="2">
        <f>((($R202)*10000)+$S202)*10000+$T202+$N202/1000</f>
        <v>387000000.08999997</v>
      </c>
    </row>
    <row r="203" spans="1:23" x14ac:dyDescent="0.2">
      <c r="A203" s="35">
        <f>IF(AND(N204=""),1,"")</f>
        <v>1</v>
      </c>
      <c r="B203" s="70">
        <f>IF(B202="",1,B202+1)</f>
        <v>5</v>
      </c>
      <c r="C203" s="70">
        <f ca="1">IF(M203="","",VLOOKUP($B203,INDIRECT(L203),2,FALSE))</f>
        <v>113</v>
      </c>
      <c r="D203" s="64" t="str">
        <f ca="1">IF($C203="","",IF(ISERROR(VLOOKUP(C203,Athletes,2,FALSE)),"Unknown Athlete",PROPER(VLOOKUP(C203,Athletes,2,FALSE))))</f>
        <v>Lucas Sweeney</v>
      </c>
      <c r="E203" s="64" t="str">
        <f ca="1">IF($C203="","",IF(VLOOKUP(C203,Athletes,3,FALSE)="","",VLOOKUP(C203,Athletes,3,FALSE)))</f>
        <v>COPAC</v>
      </c>
      <c r="F203" s="64" t="str">
        <f ca="1">IF($C203="","",IF(ISERROR(VLOOKUP(C203,Athletes,7,FALSE)),"",VLOOKUP(C203,Athletes,7,FALSE)))</f>
        <v>U13B</v>
      </c>
      <c r="G203" s="71">
        <f ca="1">IF(M203="","",VLOOKUP($B203,INDIRECT(L203),6,FALSE))</f>
        <v>3.33</v>
      </c>
      <c r="H203" s="35" t="str">
        <f ca="1">"U" &amp; ROW(H203)+1-$B203 &amp; ":U" &amp; ROW(H203)-$B203+VLOOKUP(1,INDIRECT("A" &amp; ROW(H203)+1-$B203 &amp; ":B999"),2,0)</f>
        <v>U199:U203</v>
      </c>
      <c r="I203" s="35" t="str">
        <f ca="1">"R" &amp; ROW(I203)+1-$B203 &amp; ":R" &amp; ROW(I203)-$B203+VLOOKUP(1,INDIRECT("A" &amp; ROW(I203)+1-$B203 &amp; ":B999"),2,0)</f>
        <v>R199:R203</v>
      </c>
      <c r="J203" s="35" t="str">
        <f ca="1">"S" &amp; ROW(J203)+1-$B203 &amp; ":S" &amp; ROW(J203)-$B203+VLOOKUP(1,INDIRECT("A" &amp; ROW(J203)+1-$B203 &amp; ":B999"),2,0)</f>
        <v>S199:S203</v>
      </c>
      <c r="K203" s="35" t="str">
        <f ca="1">"T" &amp; ROW(K203)+1-$B203 &amp; ":T" &amp; ROW(K203)-$B203+VLOOKUP(1,INDIRECT("A" &amp; ROW(K203)+1-$B203 &amp; ":B999"),2,0)</f>
        <v>T199:T203</v>
      </c>
      <c r="L203" s="35" t="str">
        <f ca="1">"M" &amp; ROW(I203)+1-$B203 &amp; ":U" &amp; ROW(I203)-$B203+VLOOKUP(1,INDIRECT("A" &amp; ROW(I203)+1-$B203 &amp; ":B999"),2,0)</f>
        <v>M199:U203</v>
      </c>
      <c r="M203">
        <f ca="1">IF(N203="","",RANK($U203,INDIRECT(H203),0))</f>
        <v>5</v>
      </c>
      <c r="N203" s="1">
        <v>113</v>
      </c>
      <c r="O203" s="2">
        <v>3.33</v>
      </c>
      <c r="P203" s="2">
        <v>0</v>
      </c>
      <c r="Q203" s="2">
        <v>0</v>
      </c>
      <c r="R203" s="2">
        <f>IF(RANK($O203,$O203:$Q203,0)=1,$O203,IF(RANK($P203,$O203:$Q203,0)=1,$P203,$Q203))</f>
        <v>3.33</v>
      </c>
      <c r="S203" s="2">
        <f>IF(RANK($O203,$O203:$Q203,0)=2,$O203,IF(RANK($P203,$O203:$Q203,0)=2,$P203,$Q203))</f>
        <v>0</v>
      </c>
      <c r="T203" s="2">
        <f>IF(RANK($O203,$O203:$Q203,0)=3,$O203,IF(RANK($P203,$O203:$Q203,0)=3,$P203,$Q203))</f>
        <v>0</v>
      </c>
      <c r="U203" s="2">
        <f>((($R203)*10000)+$S203)*10000+$T203+$N203/1000</f>
        <v>333000000.11299998</v>
      </c>
    </row>
    <row r="204" spans="1:23" x14ac:dyDescent="0.2">
      <c r="A204"/>
      <c r="B204"/>
      <c r="C204"/>
      <c r="D204"/>
      <c r="E204"/>
      <c r="F204"/>
      <c r="G204"/>
      <c r="J204"/>
      <c r="K204"/>
      <c r="L204"/>
      <c r="N204"/>
      <c r="O204"/>
      <c r="P204"/>
      <c r="Q204"/>
    </row>
    <row r="205" spans="1:23" x14ac:dyDescent="0.2">
      <c r="A205"/>
      <c r="B205"/>
      <c r="C205"/>
      <c r="D205"/>
      <c r="E205"/>
      <c r="F205"/>
      <c r="G205"/>
      <c r="J205"/>
      <c r="K205"/>
      <c r="L205"/>
      <c r="N205"/>
      <c r="O205"/>
      <c r="P205"/>
      <c r="Q205"/>
    </row>
    <row r="206" spans="1:23" x14ac:dyDescent="0.2">
      <c r="A206"/>
      <c r="B206"/>
      <c r="C206"/>
      <c r="D206"/>
      <c r="E206"/>
      <c r="F206"/>
      <c r="G206"/>
      <c r="J206"/>
      <c r="K206"/>
      <c r="L206"/>
      <c r="N206"/>
      <c r="O206"/>
      <c r="P206"/>
      <c r="Q206"/>
    </row>
    <row r="207" spans="1:23" ht="18" x14ac:dyDescent="0.25">
      <c r="B207" s="63" t="s">
        <v>10</v>
      </c>
      <c r="C207" s="63" t="s">
        <v>451</v>
      </c>
      <c r="E207" s="63"/>
      <c r="G207" s="65"/>
      <c r="N207" s="31" t="s">
        <v>15</v>
      </c>
      <c r="O207" s="32"/>
      <c r="P207" s="32"/>
      <c r="Q207" s="33"/>
      <c r="R207" s="33"/>
      <c r="S207" s="33"/>
      <c r="T207" s="33"/>
      <c r="U207" s="34"/>
      <c r="V207" s="34"/>
      <c r="W207" s="34"/>
    </row>
    <row r="208" spans="1:23" ht="15.75" customHeight="1" x14ac:dyDescent="0.25">
      <c r="B208" s="63"/>
      <c r="D208" s="63"/>
      <c r="E208" s="66"/>
      <c r="N208"/>
      <c r="R208" s="2"/>
      <c r="S208" s="2"/>
      <c r="T208" s="2"/>
    </row>
    <row r="209" spans="1:23" ht="15.75" thickBot="1" x14ac:dyDescent="0.25">
      <c r="A209" s="37" t="s">
        <v>50</v>
      </c>
      <c r="B209" s="8" t="s">
        <v>9</v>
      </c>
      <c r="C209" s="8" t="s">
        <v>62</v>
      </c>
      <c r="D209" s="8" t="s">
        <v>6</v>
      </c>
      <c r="E209" s="8" t="s">
        <v>7</v>
      </c>
      <c r="F209" s="8" t="s">
        <v>49</v>
      </c>
      <c r="G209" s="40" t="s">
        <v>12</v>
      </c>
      <c r="H209" s="37" t="s">
        <v>54</v>
      </c>
      <c r="I209" s="37" t="s">
        <v>51</v>
      </c>
      <c r="J209" s="37" t="s">
        <v>52</v>
      </c>
      <c r="K209" s="37" t="s">
        <v>53</v>
      </c>
      <c r="L209" s="37" t="s">
        <v>24</v>
      </c>
      <c r="M209" s="10" t="s">
        <v>23</v>
      </c>
      <c r="N209" s="9" t="s">
        <v>62</v>
      </c>
      <c r="O209" s="11" t="s">
        <v>16</v>
      </c>
      <c r="P209" s="11" t="s">
        <v>17</v>
      </c>
      <c r="Q209" s="11" t="s">
        <v>18</v>
      </c>
      <c r="R209" s="12" t="s">
        <v>19</v>
      </c>
      <c r="S209" s="12" t="s">
        <v>20</v>
      </c>
      <c r="T209" s="12" t="s">
        <v>21</v>
      </c>
      <c r="U209" s="10" t="s">
        <v>22</v>
      </c>
    </row>
    <row r="210" spans="1:23" ht="15" x14ac:dyDescent="0.2">
      <c r="B210" s="68"/>
      <c r="C210" s="68"/>
      <c r="D210" s="68"/>
      <c r="E210" s="68"/>
      <c r="F210" s="68"/>
      <c r="G210" s="69"/>
      <c r="H210" s="35"/>
      <c r="I210" s="35"/>
      <c r="N210"/>
      <c r="R210" s="2"/>
      <c r="S210" s="2"/>
      <c r="T210" s="2"/>
      <c r="U210" s="2"/>
    </row>
    <row r="211" spans="1:23" x14ac:dyDescent="0.2">
      <c r="A211" s="35" t="str">
        <f>IF(AND(N212=""),1,"")</f>
        <v/>
      </c>
      <c r="B211" s="70">
        <f>IF(B210="",1,B210+1)</f>
        <v>1</v>
      </c>
      <c r="C211" s="70">
        <f ca="1">IF(M211="","",VLOOKUP($B211,INDIRECT(L211),2,FALSE))</f>
        <v>91</v>
      </c>
      <c r="D211" s="64" t="str">
        <f ca="1">IF($C211="","",IF(ISERROR(VLOOKUP(C211,Athletes,2,FALSE)),"Unknown Athlete",PROPER(VLOOKUP(C211,Athletes,2,FALSE))))</f>
        <v>Isobel Billau</v>
      </c>
      <c r="E211" s="64" t="str">
        <f ca="1">IF($C211="","",IF(VLOOKUP(C211,Athletes,3,FALSE)="","",VLOOKUP(C211,Athletes,3,FALSE)))</f>
        <v>CAC</v>
      </c>
      <c r="F211" s="64" t="str">
        <f ca="1">IF($C211="","",IF(ISERROR(VLOOKUP(C211,Athletes,7,FALSE)),"",VLOOKUP(C211,Athletes,7,FALSE)))</f>
        <v>SW</v>
      </c>
      <c r="G211" s="71">
        <f ca="1">IF(M211="","",VLOOKUP($B211,INDIRECT(L211),6,FALSE))</f>
        <v>4.55</v>
      </c>
      <c r="H211" s="35" t="str">
        <f ca="1">"U" &amp; ROW(H211)+1-$B211 &amp; ":U" &amp; ROW(H211)-$B211+VLOOKUP(1,INDIRECT("A" &amp; ROW(H211)+1-$B211 &amp; ":B999"),2,0)</f>
        <v>U211:U212</v>
      </c>
      <c r="I211" s="35" t="str">
        <f ca="1">"R" &amp; ROW(I211)+1-$B211 &amp; ":R" &amp; ROW(I211)-$B211+VLOOKUP(1,INDIRECT("A" &amp; ROW(I211)+1-$B211 &amp; ":B999"),2,0)</f>
        <v>R211:R212</v>
      </c>
      <c r="J211" s="35" t="str">
        <f ca="1">"S" &amp; ROW(J211)+1-$B211 &amp; ":S" &amp; ROW(J211)-$B211+VLOOKUP(1,INDIRECT("A" &amp; ROW(J211)+1-$B211 &amp; ":B999"),2,0)</f>
        <v>S211:S212</v>
      </c>
      <c r="K211" s="35" t="str">
        <f ca="1">"T" &amp; ROW(K211)+1-$B211 &amp; ":T" &amp; ROW(K211)-$B211+VLOOKUP(1,INDIRECT("A" &amp; ROW(K211)+1-$B211 &amp; ":B999"),2,0)</f>
        <v>T211:T212</v>
      </c>
      <c r="L211" s="35" t="str">
        <f ca="1">"M" &amp; ROW(I211)+1-$B211 &amp; ":U" &amp; ROW(I211)-$B211+VLOOKUP(1,INDIRECT("A" &amp; ROW(I211)+1-$B211 &amp; ":B999"),2,0)</f>
        <v>M211:U212</v>
      </c>
      <c r="M211">
        <f ca="1">IF(N211="","",RANK($U211,INDIRECT(H211),0))</f>
        <v>2</v>
      </c>
      <c r="N211" s="1">
        <v>16</v>
      </c>
      <c r="O211" s="2">
        <v>3.8</v>
      </c>
      <c r="P211" s="2">
        <v>0</v>
      </c>
      <c r="Q211" s="2">
        <v>0</v>
      </c>
      <c r="R211" s="2">
        <f>IF(RANK($O211,$O211:$Q211,0)=1,$O211,IF(RANK($P211,$O211:$Q211,0)=1,$P211,$Q211))</f>
        <v>3.8</v>
      </c>
      <c r="S211" s="2">
        <f>IF(RANK($O211,$O211:$Q211,0)=2,$O211,IF(RANK($P211,$O211:$Q211,0)=2,$P211,$Q211))</f>
        <v>0</v>
      </c>
      <c r="T211" s="2">
        <f>IF(RANK($O211,$O211:$Q211,0)=3,$O211,IF(RANK($P211,$O211:$Q211,0)=3,$P211,$Q211))</f>
        <v>0</v>
      </c>
      <c r="U211" s="2">
        <f>((($R211)*10000)+$S211)*10000+$T211+$N211/1000</f>
        <v>380000000.01599997</v>
      </c>
    </row>
    <row r="212" spans="1:23" x14ac:dyDescent="0.2">
      <c r="A212" s="35">
        <f>IF(AND(N213=""),1,"")</f>
        <v>1</v>
      </c>
      <c r="B212" s="70">
        <f>IF(B211="",1,B211+1)</f>
        <v>2</v>
      </c>
      <c r="C212" s="70">
        <f ca="1">IF(M212="","",VLOOKUP($B212,INDIRECT(L212),2,FALSE))</f>
        <v>16</v>
      </c>
      <c r="D212" s="64" t="str">
        <f ca="1">IF($C212="","",IF(ISERROR(VLOOKUP(C212,Athletes,2,FALSE)),"Unknown Athlete",PROPER(VLOOKUP(C212,Athletes,2,FALSE))))</f>
        <v>Natalie Gilfrin</v>
      </c>
      <c r="E212" s="64" t="str">
        <f ca="1">IF($C212="","",IF(VLOOKUP(C212,Athletes,3,FALSE)="","",VLOOKUP(C212,Athletes,3,FALSE)))</f>
        <v>N&amp;P</v>
      </c>
      <c r="F212" s="64" t="str">
        <f ca="1">IF($C212="","",IF(ISERROR(VLOOKUP(C212,Athletes,7,FALSE)),"",VLOOKUP(C212,Athletes,7,FALSE)))</f>
        <v>SW</v>
      </c>
      <c r="G212" s="71">
        <f ca="1">IF(M212="","",VLOOKUP($B212,INDIRECT(L212),6,FALSE))</f>
        <v>3.8</v>
      </c>
      <c r="H212" s="35" t="str">
        <f ca="1">"U" &amp; ROW(H212)+1-$B212 &amp; ":U" &amp; ROW(H212)-$B212+VLOOKUP(1,INDIRECT("A" &amp; ROW(H212)+1-$B212 &amp; ":B999"),2,0)</f>
        <v>U211:U212</v>
      </c>
      <c r="I212" s="35" t="str">
        <f ca="1">"R" &amp; ROW(I212)+1-$B212 &amp; ":R" &amp; ROW(I212)-$B212+VLOOKUP(1,INDIRECT("A" &amp; ROW(I212)+1-$B212 &amp; ":B999"),2,0)</f>
        <v>R211:R212</v>
      </c>
      <c r="J212" s="35" t="str">
        <f ca="1">"S" &amp; ROW(J212)+1-$B212 &amp; ":S" &amp; ROW(J212)-$B212+VLOOKUP(1,INDIRECT("A" &amp; ROW(J212)+1-$B212 &amp; ":B999"),2,0)</f>
        <v>S211:S212</v>
      </c>
      <c r="K212" s="35" t="str">
        <f ca="1">"T" &amp; ROW(K212)+1-$B212 &amp; ":T" &amp; ROW(K212)-$B212+VLOOKUP(1,INDIRECT("A" &amp; ROW(K212)+1-$B212 &amp; ":B999"),2,0)</f>
        <v>T211:T212</v>
      </c>
      <c r="L212" s="35" t="str">
        <f ca="1">"M" &amp; ROW(I212)+1-$B212 &amp; ":U" &amp; ROW(I212)-$B212+VLOOKUP(1,INDIRECT("A" &amp; ROW(I212)+1-$B212 &amp; ":B999"),2,0)</f>
        <v>M211:U212</v>
      </c>
      <c r="M212">
        <f ca="1">IF(N212="","",RANK($U212,INDIRECT(H212),0))</f>
        <v>1</v>
      </c>
      <c r="N212" s="1">
        <v>91</v>
      </c>
      <c r="O212" s="2">
        <v>4.55</v>
      </c>
      <c r="P212" s="2">
        <v>0</v>
      </c>
      <c r="Q212" s="2">
        <v>0</v>
      </c>
      <c r="R212" s="2">
        <f>IF(RANK($O212,$O212:$Q212,0)=1,$O212,IF(RANK($P212,$O212:$Q212,0)=1,$P212,$Q212))</f>
        <v>4.55</v>
      </c>
      <c r="S212" s="2">
        <f>IF(RANK($O212,$O212:$Q212,0)=2,$O212,IF(RANK($P212,$O212:$Q212,0)=2,$P212,$Q212))</f>
        <v>0</v>
      </c>
      <c r="T212" s="2">
        <f>IF(RANK($O212,$O212:$Q212,0)=3,$O212,IF(RANK($P212,$O212:$Q212,0)=3,$P212,$Q212))</f>
        <v>0</v>
      </c>
      <c r="U212" s="2">
        <f>((($R212)*10000)+$S212)*10000+$T212+$N212/1000</f>
        <v>455000000.09100002</v>
      </c>
    </row>
    <row r="213" spans="1:23" x14ac:dyDescent="0.2">
      <c r="A213"/>
      <c r="B213"/>
      <c r="C213"/>
      <c r="D213"/>
      <c r="E213"/>
      <c r="F213"/>
      <c r="G213"/>
      <c r="J213"/>
      <c r="K213"/>
      <c r="L213"/>
      <c r="N213"/>
      <c r="O213"/>
      <c r="P213"/>
      <c r="Q213"/>
    </row>
    <row r="214" spans="1:23" x14ac:dyDescent="0.2">
      <c r="A214"/>
      <c r="B214"/>
      <c r="C214"/>
      <c r="D214"/>
      <c r="E214"/>
      <c r="F214"/>
      <c r="G214"/>
      <c r="J214"/>
      <c r="K214"/>
      <c r="L214"/>
      <c r="N214"/>
      <c r="O214"/>
      <c r="P214"/>
      <c r="Q214"/>
    </row>
    <row r="215" spans="1:23" x14ac:dyDescent="0.2">
      <c r="A215"/>
      <c r="B215"/>
      <c r="C215"/>
      <c r="D215"/>
      <c r="E215"/>
      <c r="F215"/>
      <c r="G215"/>
      <c r="J215"/>
      <c r="K215"/>
      <c r="L215"/>
      <c r="N215"/>
      <c r="O215"/>
      <c r="P215"/>
      <c r="Q215"/>
    </row>
    <row r="216" spans="1:23" ht="18" x14ac:dyDescent="0.25">
      <c r="B216" s="63" t="s">
        <v>10</v>
      </c>
      <c r="C216" s="63" t="s">
        <v>451</v>
      </c>
      <c r="E216" s="63"/>
      <c r="G216" s="65"/>
      <c r="N216" s="31" t="s">
        <v>15</v>
      </c>
      <c r="O216" s="32"/>
      <c r="P216" s="32"/>
      <c r="Q216" s="33"/>
      <c r="R216" s="33"/>
      <c r="S216" s="33"/>
      <c r="T216" s="33"/>
      <c r="U216" s="34"/>
      <c r="V216" s="34"/>
      <c r="W216" s="34"/>
    </row>
    <row r="217" spans="1:23" ht="15.75" customHeight="1" x14ac:dyDescent="0.25">
      <c r="B217" s="63"/>
      <c r="D217" s="63"/>
      <c r="E217" s="66"/>
      <c r="N217"/>
      <c r="R217" s="2"/>
      <c r="S217" s="2"/>
      <c r="T217" s="2"/>
    </row>
    <row r="218" spans="1:23" ht="15.75" thickBot="1" x14ac:dyDescent="0.25">
      <c r="A218" s="37" t="s">
        <v>50</v>
      </c>
      <c r="B218" s="8" t="s">
        <v>9</v>
      </c>
      <c r="C218" s="8" t="s">
        <v>62</v>
      </c>
      <c r="D218" s="8" t="s">
        <v>6</v>
      </c>
      <c r="E218" s="8" t="s">
        <v>7</v>
      </c>
      <c r="F218" s="8" t="s">
        <v>49</v>
      </c>
      <c r="G218" s="40" t="s">
        <v>12</v>
      </c>
      <c r="H218" s="37" t="s">
        <v>54</v>
      </c>
      <c r="I218" s="37" t="s">
        <v>51</v>
      </c>
      <c r="J218" s="37" t="s">
        <v>52</v>
      </c>
      <c r="K218" s="37" t="s">
        <v>53</v>
      </c>
      <c r="L218" s="37" t="s">
        <v>24</v>
      </c>
      <c r="M218" s="10" t="s">
        <v>23</v>
      </c>
      <c r="N218" s="9" t="s">
        <v>62</v>
      </c>
      <c r="O218" s="11" t="s">
        <v>16</v>
      </c>
      <c r="P218" s="11" t="s">
        <v>17</v>
      </c>
      <c r="Q218" s="11" t="s">
        <v>18</v>
      </c>
      <c r="R218" s="12" t="s">
        <v>19</v>
      </c>
      <c r="S218" s="12" t="s">
        <v>20</v>
      </c>
      <c r="T218" s="12" t="s">
        <v>21</v>
      </c>
      <c r="U218" s="10" t="s">
        <v>22</v>
      </c>
    </row>
    <row r="219" spans="1:23" ht="15" x14ac:dyDescent="0.2">
      <c r="B219" s="68"/>
      <c r="C219" s="68"/>
      <c r="D219" s="68"/>
      <c r="E219" s="68"/>
      <c r="F219" s="68"/>
      <c r="G219" s="69"/>
      <c r="H219" s="35"/>
      <c r="I219" s="35"/>
      <c r="N219"/>
      <c r="R219" s="2"/>
      <c r="S219" s="2"/>
      <c r="T219" s="2"/>
      <c r="U219" s="2"/>
    </row>
    <row r="220" spans="1:23" x14ac:dyDescent="0.2">
      <c r="A220" s="35" t="str">
        <f>IF(AND(N221=""),1,"")</f>
        <v/>
      </c>
      <c r="B220" s="70">
        <f>IF(B219="",1,B219+1)</f>
        <v>1</v>
      </c>
      <c r="C220" s="70">
        <f ca="1">IF(M220="","",VLOOKUP($B220,INDIRECT(L220),2,FALSE))</f>
        <v>187</v>
      </c>
      <c r="D220" s="64" t="str">
        <f ca="1">IF($C220="","",IF(ISERROR(VLOOKUP(C220,Athletes,2,FALSE)),"Unknown Athlete",PROPER(VLOOKUP(C220,Athletes,2,FALSE))))</f>
        <v>Elodie Partington -Nash</v>
      </c>
      <c r="E220" s="64" t="str">
        <f ca="1">IF($C220="","",IF(VLOOKUP(C220,Athletes,3,FALSE)="","",VLOOKUP(C220,Athletes,3,FALSE)))</f>
        <v>CAC</v>
      </c>
      <c r="F220" s="64" t="str">
        <f ca="1">IF($C220="","",IF(ISERROR(VLOOKUP(C220,Athletes,7,FALSE)),"",VLOOKUP(C220,Athletes,7,FALSE)))</f>
        <v>U17W</v>
      </c>
      <c r="G220" s="71">
        <f ca="1">IF(M220="","",VLOOKUP($B220,INDIRECT(L220),6,FALSE))</f>
        <v>5.0999999999999996</v>
      </c>
      <c r="H220" s="35" t="str">
        <f ca="1">"U" &amp; ROW(H220)+1-$B220 &amp; ":U" &amp; ROW(H220)-$B220+VLOOKUP(1,INDIRECT("A" &amp; ROW(H220)+1-$B220 &amp; ":B999"),2,0)</f>
        <v>U220:U222</v>
      </c>
      <c r="I220" s="35" t="str">
        <f ca="1">"R" &amp; ROW(I220)+1-$B220 &amp; ":R" &amp; ROW(I220)-$B220+VLOOKUP(1,INDIRECT("A" &amp; ROW(I220)+1-$B220 &amp; ":B999"),2,0)</f>
        <v>R220:R222</v>
      </c>
      <c r="J220" s="35" t="str">
        <f ca="1">"S" &amp; ROW(J220)+1-$B220 &amp; ":S" &amp; ROW(J220)-$B220+VLOOKUP(1,INDIRECT("A" &amp; ROW(J220)+1-$B220 &amp; ":B999"),2,0)</f>
        <v>S220:S222</v>
      </c>
      <c r="K220" s="35" t="str">
        <f ca="1">"T" &amp; ROW(K220)+1-$B220 &amp; ":T" &amp; ROW(K220)-$B220+VLOOKUP(1,INDIRECT("A" &amp; ROW(K220)+1-$B220 &amp; ":B999"),2,0)</f>
        <v>T220:T222</v>
      </c>
      <c r="L220" s="35" t="str">
        <f ca="1">"M" &amp; ROW(I220)+1-$B220 &amp; ":U" &amp; ROW(I220)-$B220+VLOOKUP(1,INDIRECT("A" &amp; ROW(I220)+1-$B220 &amp; ":B999"),2,0)</f>
        <v>M220:U222</v>
      </c>
      <c r="M220">
        <f ca="1">IF(N220="","",RANK($U220,INDIRECT(H220),0))</f>
        <v>2</v>
      </c>
      <c r="N220" s="1">
        <v>99</v>
      </c>
      <c r="O220" s="2">
        <v>3.86</v>
      </c>
      <c r="P220" s="2">
        <v>0</v>
      </c>
      <c r="Q220" s="2">
        <v>0</v>
      </c>
      <c r="R220" s="2">
        <f>IF(RANK($O220,$O220:$Q220,0)=1,$O220,IF(RANK($P220,$O220:$Q220,0)=1,$P220,$Q220))</f>
        <v>3.86</v>
      </c>
      <c r="S220" s="2">
        <f>IF(RANK($O220,$O220:$Q220,0)=2,$O220,IF(RANK($P220,$O220:$Q220,0)=2,$P220,$Q220))</f>
        <v>0</v>
      </c>
      <c r="T220" s="2">
        <f>IF(RANK($O220,$O220:$Q220,0)=3,$O220,IF(RANK($P220,$O220:$Q220,0)=3,$P220,$Q220))</f>
        <v>0</v>
      </c>
      <c r="U220" s="2">
        <f>((($R220)*10000)+$S220)*10000+$T220+$N220/1000</f>
        <v>386000000.09899998</v>
      </c>
    </row>
    <row r="221" spans="1:23" x14ac:dyDescent="0.2">
      <c r="A221" s="35" t="str">
        <f>IF(AND(N222=""),1,"")</f>
        <v/>
      </c>
      <c r="B221" s="70">
        <f>IF(B220="",1,B220+1)</f>
        <v>2</v>
      </c>
      <c r="C221" s="70">
        <f ca="1">IF(M221="","",VLOOKUP($B221,INDIRECT(L221),2,FALSE))</f>
        <v>99</v>
      </c>
      <c r="D221" s="64" t="str">
        <f ca="1">IF($C221="","",IF(ISERROR(VLOOKUP(C221,Athletes,2,FALSE)),"Unknown Athlete",PROPER(VLOOKUP(C221,Athletes,2,FALSE))))</f>
        <v>Monica Duncombe</v>
      </c>
      <c r="E221" s="64" t="str">
        <f ca="1">IF($C221="","",IF(VLOOKUP(C221,Athletes,3,FALSE)="","",VLOOKUP(C221,Athletes,3,FALSE)))</f>
        <v>N&amp;P</v>
      </c>
      <c r="F221" s="64" t="str">
        <f ca="1">IF($C221="","",IF(ISERROR(VLOOKUP(C221,Athletes,7,FALSE)),"",VLOOKUP(C221,Athletes,7,FALSE)))</f>
        <v>U17W</v>
      </c>
      <c r="G221" s="71">
        <f ca="1">IF(M221="","",VLOOKUP($B221,INDIRECT(L221),6,FALSE))</f>
        <v>3.86</v>
      </c>
      <c r="H221" s="35" t="str">
        <f ca="1">"U" &amp; ROW(H221)+1-$B221 &amp; ":U" &amp; ROW(H221)-$B221+VLOOKUP(1,INDIRECT("A" &amp; ROW(H221)+1-$B221 &amp; ":B999"),2,0)</f>
        <v>U220:U222</v>
      </c>
      <c r="I221" s="35" t="str">
        <f ca="1">"R" &amp; ROW(I221)+1-$B221 &amp; ":R" &amp; ROW(I221)-$B221+VLOOKUP(1,INDIRECT("A" &amp; ROW(I221)+1-$B221 &amp; ":B999"),2,0)</f>
        <v>R220:R222</v>
      </c>
      <c r="J221" s="35" t="str">
        <f ca="1">"S" &amp; ROW(J221)+1-$B221 &amp; ":S" &amp; ROW(J221)-$B221+VLOOKUP(1,INDIRECT("A" &amp; ROW(J221)+1-$B221 &amp; ":B999"),2,0)</f>
        <v>S220:S222</v>
      </c>
      <c r="K221" s="35" t="str">
        <f ca="1">"T" &amp; ROW(K221)+1-$B221 &amp; ":T" &amp; ROW(K221)-$B221+VLOOKUP(1,INDIRECT("A" &amp; ROW(K221)+1-$B221 &amp; ":B999"),2,0)</f>
        <v>T220:T222</v>
      </c>
      <c r="L221" s="35" t="str">
        <f ca="1">"M" &amp; ROW(I221)+1-$B221 &amp; ":U" &amp; ROW(I221)-$B221+VLOOKUP(1,INDIRECT("A" &amp; ROW(I221)+1-$B221 &amp; ":B999"),2,0)</f>
        <v>M220:U222</v>
      </c>
      <c r="M221">
        <f ca="1">IF(N221="","",RANK($U221,INDIRECT(H221),0))</f>
        <v>3</v>
      </c>
      <c r="N221" s="1">
        <v>185</v>
      </c>
      <c r="O221" s="2">
        <v>3.74</v>
      </c>
      <c r="P221" s="2">
        <v>0</v>
      </c>
      <c r="Q221" s="2">
        <v>0</v>
      </c>
      <c r="R221" s="2">
        <f>IF(RANK($O221,$O221:$Q221,0)=1,$O221,IF(RANK($P221,$O221:$Q221,0)=1,$P221,$Q221))</f>
        <v>3.74</v>
      </c>
      <c r="S221" s="2">
        <f>IF(RANK($O221,$O221:$Q221,0)=2,$O221,IF(RANK($P221,$O221:$Q221,0)=2,$P221,$Q221))</f>
        <v>0</v>
      </c>
      <c r="T221" s="2">
        <f>IF(RANK($O221,$O221:$Q221,0)=3,$O221,IF(RANK($P221,$O221:$Q221,0)=3,$P221,$Q221))</f>
        <v>0</v>
      </c>
      <c r="U221" s="2">
        <f>((($R221)*10000)+$S221)*10000+$T221+$N221/1000</f>
        <v>374000000.185</v>
      </c>
    </row>
    <row r="222" spans="1:23" x14ac:dyDescent="0.2">
      <c r="A222" s="35">
        <f>IF(AND(N223=""),1,"")</f>
        <v>1</v>
      </c>
      <c r="B222" s="70">
        <f>IF(B221="",1,B221+1)</f>
        <v>3</v>
      </c>
      <c r="C222" s="70">
        <f ca="1">IF(M222="","",VLOOKUP($B222,INDIRECT(L222),2,FALSE))</f>
        <v>185</v>
      </c>
      <c r="D222" s="64" t="str">
        <f ca="1">IF($C222="","",IF(ISERROR(VLOOKUP(C222,Athletes,2,FALSE)),"Unknown Athlete",PROPER(VLOOKUP(C222,Athletes,2,FALSE))))</f>
        <v>Lydia Massey</v>
      </c>
      <c r="E222" s="64" t="str">
        <f ca="1">IF($C222="","",IF(VLOOKUP(C222,Athletes,3,FALSE)="","",VLOOKUP(C222,Athletes,3,FALSE)))</f>
        <v>Truro School</v>
      </c>
      <c r="F222" s="64" t="str">
        <f ca="1">IF($C222="","",IF(ISERROR(VLOOKUP(C222,Athletes,7,FALSE)),"",VLOOKUP(C222,Athletes,7,FALSE)))</f>
        <v>U17W</v>
      </c>
      <c r="G222" s="71">
        <f ca="1">IF(M222="","",VLOOKUP($B222,INDIRECT(L222),6,FALSE))</f>
        <v>3.74</v>
      </c>
      <c r="H222" s="35" t="str">
        <f ca="1">"U" &amp; ROW(H222)+1-$B222 &amp; ":U" &amp; ROW(H222)-$B222+VLOOKUP(1,INDIRECT("A" &amp; ROW(H222)+1-$B222 &amp; ":B999"),2,0)</f>
        <v>U220:U222</v>
      </c>
      <c r="I222" s="35" t="str">
        <f ca="1">"R" &amp; ROW(I222)+1-$B222 &amp; ":R" &amp; ROW(I222)-$B222+VLOOKUP(1,INDIRECT("A" &amp; ROW(I222)+1-$B222 &amp; ":B999"),2,0)</f>
        <v>R220:R222</v>
      </c>
      <c r="J222" s="35" t="str">
        <f ca="1">"S" &amp; ROW(J222)+1-$B222 &amp; ":S" &amp; ROW(J222)-$B222+VLOOKUP(1,INDIRECT("A" &amp; ROW(J222)+1-$B222 &amp; ":B999"),2,0)</f>
        <v>S220:S222</v>
      </c>
      <c r="K222" s="35" t="str">
        <f ca="1">"T" &amp; ROW(K222)+1-$B222 &amp; ":T" &amp; ROW(K222)-$B222+VLOOKUP(1,INDIRECT("A" &amp; ROW(K222)+1-$B222 &amp; ":B999"),2,0)</f>
        <v>T220:T222</v>
      </c>
      <c r="L222" s="35" t="str">
        <f ca="1">"M" &amp; ROW(I222)+1-$B222 &amp; ":U" &amp; ROW(I222)-$B222+VLOOKUP(1,INDIRECT("A" &amp; ROW(I222)+1-$B222 &amp; ":B999"),2,0)</f>
        <v>M220:U222</v>
      </c>
      <c r="M222">
        <f ca="1">IF(N222="","",RANK($U222,INDIRECT(H222),0))</f>
        <v>1</v>
      </c>
      <c r="N222" s="1">
        <v>187</v>
      </c>
      <c r="O222" s="2">
        <v>5.0999999999999996</v>
      </c>
      <c r="P222" s="2">
        <v>0</v>
      </c>
      <c r="Q222" s="2">
        <v>0</v>
      </c>
      <c r="R222" s="2">
        <f>IF(RANK($O222,$O222:$Q222,0)=1,$O222,IF(RANK($P222,$O222:$Q222,0)=1,$P222,$Q222))</f>
        <v>5.0999999999999996</v>
      </c>
      <c r="S222" s="2">
        <f>IF(RANK($O222,$O222:$Q222,0)=2,$O222,IF(RANK($P222,$O222:$Q222,0)=2,$P222,$Q222))</f>
        <v>0</v>
      </c>
      <c r="T222" s="2">
        <f>IF(RANK($O222,$O222:$Q222,0)=3,$O222,IF(RANK($P222,$O222:$Q222,0)=3,$P222,$Q222))</f>
        <v>0</v>
      </c>
      <c r="U222" s="2">
        <f>((($R222)*10000)+$S222)*10000+$T222+$N222/1000</f>
        <v>510000000.18699998</v>
      </c>
    </row>
    <row r="223" spans="1:23" x14ac:dyDescent="0.2">
      <c r="A223"/>
      <c r="B223"/>
      <c r="C223"/>
      <c r="D223"/>
      <c r="E223"/>
      <c r="F223"/>
      <c r="G223"/>
      <c r="J223"/>
      <c r="K223"/>
      <c r="L223"/>
      <c r="N223"/>
      <c r="O223"/>
      <c r="P223"/>
      <c r="Q223"/>
    </row>
    <row r="224" spans="1:23" x14ac:dyDescent="0.2">
      <c r="A224"/>
      <c r="B224"/>
      <c r="C224"/>
      <c r="D224"/>
      <c r="E224"/>
      <c r="F224"/>
      <c r="G224"/>
      <c r="J224"/>
      <c r="K224"/>
      <c r="L224"/>
      <c r="N224"/>
      <c r="O224"/>
      <c r="P224"/>
      <c r="Q224"/>
    </row>
    <row r="225" spans="1:23" x14ac:dyDescent="0.2">
      <c r="A225"/>
      <c r="B225"/>
      <c r="C225"/>
      <c r="D225"/>
      <c r="E225"/>
      <c r="F225"/>
      <c r="G225"/>
      <c r="J225"/>
      <c r="K225"/>
      <c r="L225"/>
      <c r="N225"/>
      <c r="O225"/>
      <c r="P225"/>
      <c r="Q225"/>
    </row>
    <row r="226" spans="1:23" ht="18" x14ac:dyDescent="0.25">
      <c r="B226" s="63" t="s">
        <v>10</v>
      </c>
      <c r="C226" s="63" t="s">
        <v>451</v>
      </c>
      <c r="E226" s="63"/>
      <c r="G226" s="65"/>
      <c r="N226" s="31" t="s">
        <v>15</v>
      </c>
      <c r="O226" s="32"/>
      <c r="P226" s="32"/>
      <c r="Q226" s="33"/>
      <c r="R226" s="33"/>
      <c r="S226" s="33"/>
      <c r="T226" s="33"/>
      <c r="U226" s="34"/>
      <c r="V226" s="34"/>
      <c r="W226" s="34"/>
    </row>
    <row r="227" spans="1:23" ht="15.75" customHeight="1" x14ac:dyDescent="0.25">
      <c r="B227" s="63"/>
      <c r="D227" s="63"/>
      <c r="E227" s="66"/>
      <c r="N227"/>
      <c r="R227" s="2"/>
      <c r="S227" s="2"/>
      <c r="T227" s="2"/>
    </row>
    <row r="228" spans="1:23" ht="15.75" thickBot="1" x14ac:dyDescent="0.25">
      <c r="A228" s="37" t="s">
        <v>50</v>
      </c>
      <c r="B228" s="8" t="s">
        <v>9</v>
      </c>
      <c r="C228" s="8" t="s">
        <v>62</v>
      </c>
      <c r="D228" s="8" t="s">
        <v>6</v>
      </c>
      <c r="E228" s="8" t="s">
        <v>7</v>
      </c>
      <c r="F228" s="8" t="s">
        <v>49</v>
      </c>
      <c r="G228" s="40" t="s">
        <v>12</v>
      </c>
      <c r="H228" s="37" t="s">
        <v>54</v>
      </c>
      <c r="I228" s="37" t="s">
        <v>51</v>
      </c>
      <c r="J228" s="37" t="s">
        <v>52</v>
      </c>
      <c r="K228" s="37" t="s">
        <v>53</v>
      </c>
      <c r="L228" s="37" t="s">
        <v>24</v>
      </c>
      <c r="M228" s="10" t="s">
        <v>23</v>
      </c>
      <c r="N228" s="9" t="s">
        <v>62</v>
      </c>
      <c r="O228" s="11" t="s">
        <v>16</v>
      </c>
      <c r="P228" s="11" t="s">
        <v>17</v>
      </c>
      <c r="Q228" s="11" t="s">
        <v>18</v>
      </c>
      <c r="R228" s="12" t="s">
        <v>19</v>
      </c>
      <c r="S228" s="12" t="s">
        <v>20</v>
      </c>
      <c r="T228" s="12" t="s">
        <v>21</v>
      </c>
      <c r="U228" s="10" t="s">
        <v>22</v>
      </c>
    </row>
    <row r="229" spans="1:23" ht="15" x14ac:dyDescent="0.2">
      <c r="B229" s="68"/>
      <c r="C229" s="68"/>
      <c r="D229" s="68"/>
      <c r="E229" s="68"/>
      <c r="F229" s="68"/>
      <c r="G229" s="69"/>
      <c r="H229" s="35"/>
      <c r="I229" s="35"/>
      <c r="N229"/>
      <c r="R229" s="2"/>
      <c r="S229" s="2"/>
      <c r="T229" s="2"/>
      <c r="U229" s="2"/>
    </row>
    <row r="230" spans="1:23" x14ac:dyDescent="0.2">
      <c r="A230" s="35" t="str">
        <f>IF(AND(N231=""),1,"")</f>
        <v/>
      </c>
      <c r="B230" s="70">
        <f>IF(B229="",1,B229+1)</f>
        <v>1</v>
      </c>
      <c r="C230" s="70">
        <f ca="1">IF(M230="","",VLOOKUP($B230,INDIRECT(L230),2,FALSE))</f>
        <v>184</v>
      </c>
      <c r="D230" s="64" t="str">
        <f ca="1">IF($C230="","",IF(ISERROR(VLOOKUP(C230,Athletes,2,FALSE)),"Unknown Athlete",PROPER(VLOOKUP(C230,Athletes,2,FALSE))))</f>
        <v>Matilda Mulready</v>
      </c>
      <c r="E230" s="64" t="str">
        <f ca="1">IF($C230="","",IF(VLOOKUP(C230,Athletes,3,FALSE)="","",VLOOKUP(C230,Athletes,3,FALSE)))</f>
        <v>Truro School</v>
      </c>
      <c r="F230" s="64" t="str">
        <f ca="1">IF($C230="","",IF(ISERROR(VLOOKUP(C230,Athletes,7,FALSE)),"",VLOOKUP(C230,Athletes,7,FALSE)))</f>
        <v>U15G</v>
      </c>
      <c r="G230" s="71">
        <f ca="1">IF(M230="","",VLOOKUP($B230,INDIRECT(L230),6,FALSE))</f>
        <v>4.16</v>
      </c>
      <c r="H230" s="35" t="str">
        <f ca="1">"U" &amp; ROW(H230)+1-$B230 &amp; ":U" &amp; ROW(H230)-$B230+VLOOKUP(1,INDIRECT("A" &amp; ROW(H230)+1-$B230 &amp; ":B999"),2,0)</f>
        <v>U230:U233</v>
      </c>
      <c r="I230" s="35" t="str">
        <f ca="1">"R" &amp; ROW(I230)+1-$B230 &amp; ":R" &amp; ROW(I230)-$B230+VLOOKUP(1,INDIRECT("A" &amp; ROW(I230)+1-$B230 &amp; ":B999"),2,0)</f>
        <v>R230:R233</v>
      </c>
      <c r="J230" s="35" t="str">
        <f ca="1">"S" &amp; ROW(J230)+1-$B230 &amp; ":S" &amp; ROW(J230)-$B230+VLOOKUP(1,INDIRECT("A" &amp; ROW(J230)+1-$B230 &amp; ":B999"),2,0)</f>
        <v>S230:S233</v>
      </c>
      <c r="K230" s="35" t="str">
        <f ca="1">"T" &amp; ROW(K230)+1-$B230 &amp; ":T" &amp; ROW(K230)-$B230+VLOOKUP(1,INDIRECT("A" &amp; ROW(K230)+1-$B230 &amp; ":B999"),2,0)</f>
        <v>T230:T233</v>
      </c>
      <c r="L230" s="35" t="str">
        <f ca="1">"M" &amp; ROW(I230)+1-$B230 &amp; ":U" &amp; ROW(I230)-$B230+VLOOKUP(1,INDIRECT("A" &amp; ROW(I230)+1-$B230 &amp; ":B999"),2,0)</f>
        <v>M230:U233</v>
      </c>
      <c r="M230">
        <f ca="1">IF(N230="","",RANK($U230,INDIRECT(H230),0))</f>
        <v>4</v>
      </c>
      <c r="N230" s="1">
        <v>43</v>
      </c>
      <c r="O230" s="2">
        <v>3.67</v>
      </c>
      <c r="P230" s="2">
        <v>0</v>
      </c>
      <c r="Q230" s="2">
        <v>0</v>
      </c>
      <c r="R230" s="2">
        <f>IF(RANK($O230,$O230:$Q230,0)=1,$O230,IF(RANK($P230,$O230:$Q230,0)=1,$P230,$Q230))</f>
        <v>3.67</v>
      </c>
      <c r="S230" s="2">
        <f>IF(RANK($O230,$O230:$Q230,0)=2,$O230,IF(RANK($P230,$O230:$Q230,0)=2,$P230,$Q230))</f>
        <v>0</v>
      </c>
      <c r="T230" s="2">
        <f>IF(RANK($O230,$O230:$Q230,0)=3,$O230,IF(RANK($P230,$O230:$Q230,0)=3,$P230,$Q230))</f>
        <v>0</v>
      </c>
      <c r="U230" s="2">
        <f>((($R230)*10000)+$S230)*10000+$T230+$N230/1000</f>
        <v>367000000.04299998</v>
      </c>
    </row>
    <row r="231" spans="1:23" x14ac:dyDescent="0.2">
      <c r="A231" s="35" t="str">
        <f>IF(AND(N232=""),1,"")</f>
        <v/>
      </c>
      <c r="B231" s="70">
        <f>IF(B230="",1,B230+1)</f>
        <v>2</v>
      </c>
      <c r="C231" s="70">
        <f ca="1">IF(M231="","",VLOOKUP($B231,INDIRECT(L231),2,FALSE))</f>
        <v>124</v>
      </c>
      <c r="D231" s="64" t="str">
        <f ca="1">IF($C231="","",IF(ISERROR(VLOOKUP(C231,Athletes,2,FALSE)),"Unknown Athlete",PROPER(VLOOKUP(C231,Athletes,2,FALSE))))</f>
        <v>Olivia Robilliard</v>
      </c>
      <c r="E231" s="64" t="str">
        <f ca="1">IF($C231="","",IF(VLOOKUP(C231,Athletes,3,FALSE)="","",VLOOKUP(C231,Athletes,3,FALSE)))</f>
        <v>CAC</v>
      </c>
      <c r="F231" s="64" t="str">
        <f ca="1">IF($C231="","",IF(ISERROR(VLOOKUP(C231,Athletes,7,FALSE)),"",VLOOKUP(C231,Athletes,7,FALSE)))</f>
        <v>U15G</v>
      </c>
      <c r="G231" s="71">
        <f ca="1">IF(M231="","",VLOOKUP($B231,INDIRECT(L231),6,FALSE))</f>
        <v>4.04</v>
      </c>
      <c r="H231" s="35" t="str">
        <f ca="1">"U" &amp; ROW(H231)+1-$B231 &amp; ":U" &amp; ROW(H231)-$B231+VLOOKUP(1,INDIRECT("A" &amp; ROW(H231)+1-$B231 &amp; ":B999"),2,0)</f>
        <v>U230:U233</v>
      </c>
      <c r="I231" s="35" t="str">
        <f ca="1">"R" &amp; ROW(I231)+1-$B231 &amp; ":R" &amp; ROW(I231)-$B231+VLOOKUP(1,INDIRECT("A" &amp; ROW(I231)+1-$B231 &amp; ":B999"),2,0)</f>
        <v>R230:R233</v>
      </c>
      <c r="J231" s="35" t="str">
        <f ca="1">"S" &amp; ROW(J231)+1-$B231 &amp; ":S" &amp; ROW(J231)-$B231+VLOOKUP(1,INDIRECT("A" &amp; ROW(J231)+1-$B231 &amp; ":B999"),2,0)</f>
        <v>S230:S233</v>
      </c>
      <c r="K231" s="35" t="str">
        <f ca="1">"T" &amp; ROW(K231)+1-$B231 &amp; ":T" &amp; ROW(K231)-$B231+VLOOKUP(1,INDIRECT("A" &amp; ROW(K231)+1-$B231 &amp; ":B999"),2,0)</f>
        <v>T230:T233</v>
      </c>
      <c r="L231" s="35" t="str">
        <f ca="1">"M" &amp; ROW(I231)+1-$B231 &amp; ":U" &amp; ROW(I231)-$B231+VLOOKUP(1,INDIRECT("A" &amp; ROW(I231)+1-$B231 &amp; ":B999"),2,0)</f>
        <v>M230:U233</v>
      </c>
      <c r="M231">
        <f ca="1">IF(N231="","",RANK($U231,INDIRECT(H231),0))</f>
        <v>2</v>
      </c>
      <c r="N231" s="1">
        <v>124</v>
      </c>
      <c r="O231" s="2">
        <v>4.04</v>
      </c>
      <c r="P231" s="2">
        <v>0</v>
      </c>
      <c r="Q231" s="2">
        <v>0</v>
      </c>
      <c r="R231" s="2">
        <f>IF(RANK($O231,$O231:$Q231,0)=1,$O231,IF(RANK($P231,$O231:$Q231,0)=1,$P231,$Q231))</f>
        <v>4.04</v>
      </c>
      <c r="S231" s="2">
        <f>IF(RANK($O231,$O231:$Q231,0)=2,$O231,IF(RANK($P231,$O231:$Q231,0)=2,$P231,$Q231))</f>
        <v>0</v>
      </c>
      <c r="T231" s="2">
        <f>IF(RANK($O231,$O231:$Q231,0)=3,$O231,IF(RANK($P231,$O231:$Q231,0)=3,$P231,$Q231))</f>
        <v>0</v>
      </c>
      <c r="U231" s="2">
        <f>((($R231)*10000)+$S231)*10000+$T231+$N231/1000</f>
        <v>404000000.12400001</v>
      </c>
    </row>
    <row r="232" spans="1:23" x14ac:dyDescent="0.2">
      <c r="A232" s="35" t="str">
        <f>IF(AND(N233=""),1,"")</f>
        <v/>
      </c>
      <c r="B232" s="70">
        <f>IF(B231="",1,B231+1)</f>
        <v>3</v>
      </c>
      <c r="C232" s="70">
        <f ca="1">IF(M232="","",VLOOKUP($B232,INDIRECT(L232),2,FALSE))</f>
        <v>183</v>
      </c>
      <c r="D232" s="64" t="str">
        <f ca="1">IF($C232="","",IF(ISERROR(VLOOKUP(C232,Athletes,2,FALSE)),"Unknown Athlete",PROPER(VLOOKUP(C232,Athletes,2,FALSE))))</f>
        <v>Poppy Mulready</v>
      </c>
      <c r="E232" s="64" t="str">
        <f ca="1">IF($C232="","",IF(VLOOKUP(C232,Athletes,3,FALSE)="","",VLOOKUP(C232,Athletes,3,FALSE)))</f>
        <v>Truro School</v>
      </c>
      <c r="F232" s="64" t="str">
        <f ca="1">IF($C232="","",IF(ISERROR(VLOOKUP(C232,Athletes,7,FALSE)),"",VLOOKUP(C232,Athletes,7,FALSE)))</f>
        <v>U15G</v>
      </c>
      <c r="G232" s="71">
        <f ca="1">IF(M232="","",VLOOKUP($B232,INDIRECT(L232),6,FALSE))</f>
        <v>3.89</v>
      </c>
      <c r="H232" s="35" t="str">
        <f ca="1">"U" &amp; ROW(H232)+1-$B232 &amp; ":U" &amp; ROW(H232)-$B232+VLOOKUP(1,INDIRECT("A" &amp; ROW(H232)+1-$B232 &amp; ":B999"),2,0)</f>
        <v>U230:U233</v>
      </c>
      <c r="I232" s="35" t="str">
        <f ca="1">"R" &amp; ROW(I232)+1-$B232 &amp; ":R" &amp; ROW(I232)-$B232+VLOOKUP(1,INDIRECT("A" &amp; ROW(I232)+1-$B232 &amp; ":B999"),2,0)</f>
        <v>R230:R233</v>
      </c>
      <c r="J232" s="35" t="str">
        <f ca="1">"S" &amp; ROW(J232)+1-$B232 &amp; ":S" &amp; ROW(J232)-$B232+VLOOKUP(1,INDIRECT("A" &amp; ROW(J232)+1-$B232 &amp; ":B999"),2,0)</f>
        <v>S230:S233</v>
      </c>
      <c r="K232" s="35" t="str">
        <f ca="1">"T" &amp; ROW(K232)+1-$B232 &amp; ":T" &amp; ROW(K232)-$B232+VLOOKUP(1,INDIRECT("A" &amp; ROW(K232)+1-$B232 &amp; ":B999"),2,0)</f>
        <v>T230:T233</v>
      </c>
      <c r="L232" s="35" t="str">
        <f ca="1">"M" &amp; ROW(I232)+1-$B232 &amp; ":U" &amp; ROW(I232)-$B232+VLOOKUP(1,INDIRECT("A" &amp; ROW(I232)+1-$B232 &amp; ":B999"),2,0)</f>
        <v>M230:U233</v>
      </c>
      <c r="M232">
        <f ca="1">IF(N232="","",RANK($U232,INDIRECT(H232),0))</f>
        <v>3</v>
      </c>
      <c r="N232" s="1">
        <v>183</v>
      </c>
      <c r="O232" s="2">
        <v>3.89</v>
      </c>
      <c r="P232" s="2">
        <v>0</v>
      </c>
      <c r="Q232" s="2">
        <v>0</v>
      </c>
      <c r="R232" s="2">
        <f>IF(RANK($O232,$O232:$Q232,0)=1,$O232,IF(RANK($P232,$O232:$Q232,0)=1,$P232,$Q232))</f>
        <v>3.89</v>
      </c>
      <c r="S232" s="2">
        <f>IF(RANK($O232,$O232:$Q232,0)=2,$O232,IF(RANK($P232,$O232:$Q232,0)=2,$P232,$Q232))</f>
        <v>0</v>
      </c>
      <c r="T232" s="2">
        <f>IF(RANK($O232,$O232:$Q232,0)=3,$O232,IF(RANK($P232,$O232:$Q232,0)=3,$P232,$Q232))</f>
        <v>0</v>
      </c>
      <c r="U232" s="2">
        <f>((($R232)*10000)+$S232)*10000+$T232+$N232/1000</f>
        <v>389000000.18300003</v>
      </c>
    </row>
    <row r="233" spans="1:23" x14ac:dyDescent="0.2">
      <c r="A233" s="35">
        <f>IF(AND(N234=""),1,"")</f>
        <v>1</v>
      </c>
      <c r="B233" s="70">
        <f>IF(B232="",1,B232+1)</f>
        <v>4</v>
      </c>
      <c r="C233" s="70">
        <f ca="1">IF(M233="","",VLOOKUP($B233,INDIRECT(L233),2,FALSE))</f>
        <v>43</v>
      </c>
      <c r="D233" s="64" t="str">
        <f ca="1">IF($C233="","",IF(ISERROR(VLOOKUP(C233,Athletes,2,FALSE)),"Unknown Athlete",PROPER(VLOOKUP(C233,Athletes,2,FALSE))))</f>
        <v>Isla Jelbert</v>
      </c>
      <c r="E233" s="64" t="str">
        <f ca="1">IF($C233="","",IF(VLOOKUP(C233,Athletes,3,FALSE)="","",VLOOKUP(C233,Athletes,3,FALSE)))</f>
        <v>CAC</v>
      </c>
      <c r="F233" s="64" t="str">
        <f ca="1">IF($C233="","",IF(ISERROR(VLOOKUP(C233,Athletes,7,FALSE)),"",VLOOKUP(C233,Athletes,7,FALSE)))</f>
        <v>U15G</v>
      </c>
      <c r="G233" s="71">
        <f ca="1">IF(M233="","",VLOOKUP($B233,INDIRECT(L233),6,FALSE))</f>
        <v>3.67</v>
      </c>
      <c r="H233" s="35" t="str">
        <f ca="1">"U" &amp; ROW(H233)+1-$B233 &amp; ":U" &amp; ROW(H233)-$B233+VLOOKUP(1,INDIRECT("A" &amp; ROW(H233)+1-$B233 &amp; ":B999"),2,0)</f>
        <v>U230:U233</v>
      </c>
      <c r="I233" s="35" t="str">
        <f ca="1">"R" &amp; ROW(I233)+1-$B233 &amp; ":R" &amp; ROW(I233)-$B233+VLOOKUP(1,INDIRECT("A" &amp; ROW(I233)+1-$B233 &amp; ":B999"),2,0)</f>
        <v>R230:R233</v>
      </c>
      <c r="J233" s="35" t="str">
        <f ca="1">"S" &amp; ROW(J233)+1-$B233 &amp; ":S" &amp; ROW(J233)-$B233+VLOOKUP(1,INDIRECT("A" &amp; ROW(J233)+1-$B233 &amp; ":B999"),2,0)</f>
        <v>S230:S233</v>
      </c>
      <c r="K233" s="35" t="str">
        <f ca="1">"T" &amp; ROW(K233)+1-$B233 &amp; ":T" &amp; ROW(K233)-$B233+VLOOKUP(1,INDIRECT("A" &amp; ROW(K233)+1-$B233 &amp; ":B999"),2,0)</f>
        <v>T230:T233</v>
      </c>
      <c r="L233" s="35" t="str">
        <f ca="1">"M" &amp; ROW(I233)+1-$B233 &amp; ":U" &amp; ROW(I233)-$B233+VLOOKUP(1,INDIRECT("A" &amp; ROW(I233)+1-$B233 &amp; ":B999"),2,0)</f>
        <v>M230:U233</v>
      </c>
      <c r="M233">
        <f ca="1">IF(N233="","",RANK($U233,INDIRECT(H233),0))</f>
        <v>1</v>
      </c>
      <c r="N233" s="1">
        <v>184</v>
      </c>
      <c r="O233" s="2">
        <v>4.16</v>
      </c>
      <c r="P233" s="2">
        <v>0</v>
      </c>
      <c r="Q233" s="2">
        <v>0</v>
      </c>
      <c r="R233" s="2">
        <f>IF(RANK($O233,$O233:$Q233,0)=1,$O233,IF(RANK($P233,$O233:$Q233,0)=1,$P233,$Q233))</f>
        <v>4.16</v>
      </c>
      <c r="S233" s="2">
        <f>IF(RANK($O233,$O233:$Q233,0)=2,$O233,IF(RANK($P233,$O233:$Q233,0)=2,$P233,$Q233))</f>
        <v>0</v>
      </c>
      <c r="T233" s="2">
        <f>IF(RANK($O233,$O233:$Q233,0)=3,$O233,IF(RANK($P233,$O233:$Q233,0)=3,$P233,$Q233))</f>
        <v>0</v>
      </c>
      <c r="U233" s="2">
        <f>((($R233)*10000)+$S233)*10000+$T233+$N233/1000</f>
        <v>416000000.18400002</v>
      </c>
    </row>
    <row r="234" spans="1:23" x14ac:dyDescent="0.2">
      <c r="A234"/>
      <c r="B234"/>
      <c r="C234"/>
      <c r="D234"/>
      <c r="E234"/>
      <c r="F234"/>
      <c r="G234"/>
      <c r="J234"/>
      <c r="K234"/>
      <c r="L234"/>
      <c r="N234"/>
      <c r="O234"/>
      <c r="P234"/>
      <c r="Q234"/>
    </row>
    <row r="235" spans="1:23" x14ac:dyDescent="0.2">
      <c r="A235"/>
      <c r="B235"/>
      <c r="C235"/>
      <c r="D235"/>
      <c r="E235"/>
      <c r="F235"/>
      <c r="G235"/>
      <c r="J235"/>
      <c r="K235"/>
      <c r="L235"/>
      <c r="N235"/>
      <c r="O235"/>
      <c r="P235"/>
      <c r="Q235"/>
    </row>
    <row r="236" spans="1:23" x14ac:dyDescent="0.2">
      <c r="A236"/>
      <c r="B236"/>
      <c r="C236"/>
      <c r="D236"/>
      <c r="E236"/>
      <c r="F236"/>
      <c r="G236"/>
      <c r="J236"/>
      <c r="K236"/>
      <c r="L236"/>
      <c r="N236"/>
      <c r="O236"/>
      <c r="P236"/>
      <c r="Q236"/>
    </row>
    <row r="237" spans="1:23" ht="18" x14ac:dyDescent="0.25">
      <c r="B237" s="63" t="s">
        <v>10</v>
      </c>
      <c r="C237" s="63" t="s">
        <v>459</v>
      </c>
      <c r="E237" s="63"/>
      <c r="G237" s="65"/>
      <c r="N237" s="31" t="s">
        <v>15</v>
      </c>
      <c r="O237" s="32"/>
      <c r="P237" s="32"/>
      <c r="Q237" s="33"/>
      <c r="R237" s="33"/>
      <c r="S237" s="33"/>
      <c r="T237" s="33"/>
      <c r="U237" s="34"/>
      <c r="V237" s="34"/>
      <c r="W237" s="34"/>
    </row>
    <row r="238" spans="1:23" ht="15.75" customHeight="1" x14ac:dyDescent="0.25">
      <c r="B238" s="63"/>
      <c r="D238" s="63"/>
      <c r="E238" s="66"/>
      <c r="N238"/>
      <c r="R238" s="2"/>
      <c r="S238" s="2"/>
      <c r="T238" s="2"/>
    </row>
    <row r="239" spans="1:23" ht="15.75" thickBot="1" x14ac:dyDescent="0.25">
      <c r="A239" s="37" t="s">
        <v>50</v>
      </c>
      <c r="B239" s="8" t="s">
        <v>9</v>
      </c>
      <c r="C239" s="8" t="s">
        <v>62</v>
      </c>
      <c r="D239" s="8" t="s">
        <v>6</v>
      </c>
      <c r="E239" s="8" t="s">
        <v>7</v>
      </c>
      <c r="F239" s="8" t="s">
        <v>49</v>
      </c>
      <c r="G239" s="40" t="s">
        <v>12</v>
      </c>
      <c r="H239" s="37" t="s">
        <v>54</v>
      </c>
      <c r="I239" s="37" t="s">
        <v>51</v>
      </c>
      <c r="J239" s="37" t="s">
        <v>52</v>
      </c>
      <c r="K239" s="37" t="s">
        <v>53</v>
      </c>
      <c r="L239" s="37" t="s">
        <v>24</v>
      </c>
      <c r="M239" s="10" t="s">
        <v>23</v>
      </c>
      <c r="N239" s="9" t="s">
        <v>62</v>
      </c>
      <c r="O239" s="11" t="s">
        <v>16</v>
      </c>
      <c r="P239" s="11" t="s">
        <v>17</v>
      </c>
      <c r="Q239" s="11" t="s">
        <v>18</v>
      </c>
      <c r="R239" s="12" t="s">
        <v>19</v>
      </c>
      <c r="S239" s="12" t="s">
        <v>20</v>
      </c>
      <c r="T239" s="12" t="s">
        <v>21</v>
      </c>
      <c r="U239" s="10" t="s">
        <v>22</v>
      </c>
    </row>
    <row r="240" spans="1:23" ht="15" x14ac:dyDescent="0.2">
      <c r="B240" s="68"/>
      <c r="C240" s="68"/>
      <c r="D240" s="68"/>
      <c r="E240" s="68"/>
      <c r="F240" s="68"/>
      <c r="G240" s="69"/>
      <c r="H240" s="35"/>
      <c r="I240" s="35"/>
      <c r="N240"/>
      <c r="R240" s="2"/>
      <c r="S240" s="2"/>
      <c r="T240" s="2"/>
      <c r="U240" s="2"/>
    </row>
    <row r="241" spans="1:23" x14ac:dyDescent="0.2">
      <c r="A241" s="35" t="str">
        <f>IF(AND(N242=""),1,"")</f>
        <v/>
      </c>
      <c r="B241" s="70">
        <f>IF(B240="",1,B240+1)</f>
        <v>1</v>
      </c>
      <c r="C241" s="70">
        <f ca="1">IF(M241="","",VLOOKUP($B241,INDIRECT(L241),2,FALSE))</f>
        <v>109</v>
      </c>
      <c r="D241" s="64" t="str">
        <f ca="1">IF($C241="","",IF(ISERROR(VLOOKUP(C241,Athletes,2,FALSE)),"Unknown Athlete",PROPER(VLOOKUP(C241,Athletes,2,FALSE))))</f>
        <v>Lowenna Riley</v>
      </c>
      <c r="E241" s="64" t="str">
        <f ca="1">IF($C241="","",IF(VLOOKUP(C241,Athletes,3,FALSE)="","",VLOOKUP(C241,Athletes,3,FALSE)))</f>
        <v>COPAC</v>
      </c>
      <c r="F241" s="64" t="str">
        <f ca="1">IF($C241="","",IF(ISERROR(VLOOKUP(C241,Athletes,7,FALSE)),"",VLOOKUP(C241,Athletes,7,FALSE)))</f>
        <v>SW</v>
      </c>
      <c r="G241" s="71">
        <f ca="1">IF(M241="","",VLOOKUP($B241,INDIRECT(L241),6,FALSE))</f>
        <v>31.74</v>
      </c>
      <c r="H241" s="35" t="str">
        <f ca="1">"U" &amp; ROW(H241)+1-$B241 &amp; ":U" &amp; ROW(H241)-$B241+VLOOKUP(1,INDIRECT("A" &amp; ROW(H241)+1-$B241 &amp; ":B999"),2,0)</f>
        <v>U241:U242</v>
      </c>
      <c r="I241" s="35" t="str">
        <f ca="1">"R" &amp; ROW(I241)+1-$B241 &amp; ":R" &amp; ROW(I241)-$B241+VLOOKUP(1,INDIRECT("A" &amp; ROW(I241)+1-$B241 &amp; ":B999"),2,0)</f>
        <v>R241:R242</v>
      </c>
      <c r="J241" s="35" t="str">
        <f ca="1">"S" &amp; ROW(J241)+1-$B241 &amp; ":S" &amp; ROW(J241)-$B241+VLOOKUP(1,INDIRECT("A" &amp; ROW(J241)+1-$B241 &amp; ":B999"),2,0)</f>
        <v>S241:S242</v>
      </c>
      <c r="K241" s="35" t="str">
        <f ca="1">"T" &amp; ROW(K241)+1-$B241 &amp; ":T" &amp; ROW(K241)-$B241+VLOOKUP(1,INDIRECT("A" &amp; ROW(K241)+1-$B241 &amp; ":B999"),2,0)</f>
        <v>T241:T242</v>
      </c>
      <c r="L241" s="35" t="str">
        <f ca="1">"M" &amp; ROW(I241)+1-$B241 &amp; ":U" &amp; ROW(I241)-$B241+VLOOKUP(1,INDIRECT("A" &amp; ROW(I241)+1-$B241 &amp; ":B999"),2,0)</f>
        <v>M241:U242</v>
      </c>
      <c r="M241">
        <f ca="1">IF(N241="","",RANK($U241,INDIRECT(H241),0))</f>
        <v>2</v>
      </c>
      <c r="N241" s="1">
        <v>91</v>
      </c>
      <c r="O241" s="2">
        <v>26.68</v>
      </c>
      <c r="P241" s="2">
        <v>0</v>
      </c>
      <c r="Q241" s="2">
        <v>0</v>
      </c>
      <c r="R241" s="2">
        <f>IF(RANK($O241,$O241:$Q241,0)=1,$O241,IF(RANK($P241,$O241:$Q241,0)=1,$P241,$Q241))</f>
        <v>26.68</v>
      </c>
      <c r="S241" s="2">
        <f>IF(RANK($O241,$O241:$Q241,0)=2,$O241,IF(RANK($P241,$O241:$Q241,0)=2,$P241,$Q241))</f>
        <v>0</v>
      </c>
      <c r="T241" s="2">
        <f>IF(RANK($O241,$O241:$Q241,0)=3,$O241,IF(RANK($P241,$O241:$Q241,0)=3,$P241,$Q241))</f>
        <v>0</v>
      </c>
      <c r="U241" s="2">
        <f>((($R241)*10000)+$S241)*10000+$T241+$N241/1000</f>
        <v>2668000000.0910001</v>
      </c>
    </row>
    <row r="242" spans="1:23" x14ac:dyDescent="0.2">
      <c r="A242" s="35">
        <f>IF(AND(N243=""),1,"")</f>
        <v>1</v>
      </c>
      <c r="B242" s="70">
        <f>IF(B241="",1,B241+1)</f>
        <v>2</v>
      </c>
      <c r="C242" s="70">
        <f ca="1">IF(M242="","",VLOOKUP($B242,INDIRECT(L242),2,FALSE))</f>
        <v>91</v>
      </c>
      <c r="D242" s="64" t="str">
        <f ca="1">IF($C242="","",IF(ISERROR(VLOOKUP(C242,Athletes,2,FALSE)),"Unknown Athlete",PROPER(VLOOKUP(C242,Athletes,2,FALSE))))</f>
        <v>Isobel Billau</v>
      </c>
      <c r="E242" s="64" t="str">
        <f ca="1">IF($C242="","",IF(VLOOKUP(C242,Athletes,3,FALSE)="","",VLOOKUP(C242,Athletes,3,FALSE)))</f>
        <v>CAC</v>
      </c>
      <c r="F242" s="64" t="str">
        <f ca="1">IF($C242="","",IF(ISERROR(VLOOKUP(C242,Athletes,7,FALSE)),"",VLOOKUP(C242,Athletes,7,FALSE)))</f>
        <v>SW</v>
      </c>
      <c r="G242" s="71">
        <f ca="1">IF(M242="","",VLOOKUP($B242,INDIRECT(L242),6,FALSE))</f>
        <v>26.68</v>
      </c>
      <c r="H242" s="35" t="str">
        <f ca="1">"U" &amp; ROW(H242)+1-$B242 &amp; ":U" &amp; ROW(H242)-$B242+VLOOKUP(1,INDIRECT("A" &amp; ROW(H242)+1-$B242 &amp; ":B999"),2,0)</f>
        <v>U241:U242</v>
      </c>
      <c r="I242" s="35" t="str">
        <f ca="1">"R" &amp; ROW(I242)+1-$B242 &amp; ":R" &amp; ROW(I242)-$B242+VLOOKUP(1,INDIRECT("A" &amp; ROW(I242)+1-$B242 &amp; ":B999"),2,0)</f>
        <v>R241:R242</v>
      </c>
      <c r="J242" s="35" t="str">
        <f ca="1">"S" &amp; ROW(J242)+1-$B242 &amp; ":S" &amp; ROW(J242)-$B242+VLOOKUP(1,INDIRECT("A" &amp; ROW(J242)+1-$B242 &amp; ":B999"),2,0)</f>
        <v>S241:S242</v>
      </c>
      <c r="K242" s="35" t="str">
        <f ca="1">"T" &amp; ROW(K242)+1-$B242 &amp; ":T" &amp; ROW(K242)-$B242+VLOOKUP(1,INDIRECT("A" &amp; ROW(K242)+1-$B242 &amp; ":B999"),2,0)</f>
        <v>T241:T242</v>
      </c>
      <c r="L242" s="35" t="str">
        <f ca="1">"M" &amp; ROW(I242)+1-$B242 &amp; ":U" &amp; ROW(I242)-$B242+VLOOKUP(1,INDIRECT("A" &amp; ROW(I242)+1-$B242 &amp; ":B999"),2,0)</f>
        <v>M241:U242</v>
      </c>
      <c r="M242">
        <f ca="1">IF(N242="","",RANK($U242,INDIRECT(H242),0))</f>
        <v>1</v>
      </c>
      <c r="N242" s="1">
        <v>109</v>
      </c>
      <c r="O242" s="2">
        <v>31.74</v>
      </c>
      <c r="P242" s="2">
        <v>0</v>
      </c>
      <c r="Q242" s="2">
        <v>0</v>
      </c>
      <c r="R242" s="2">
        <f>IF(RANK($O242,$O242:$Q242,0)=1,$O242,IF(RANK($P242,$O242:$Q242,0)=1,$P242,$Q242))</f>
        <v>31.74</v>
      </c>
      <c r="S242" s="2">
        <f>IF(RANK($O242,$O242:$Q242,0)=2,$O242,IF(RANK($P242,$O242:$Q242,0)=2,$P242,$Q242))</f>
        <v>0</v>
      </c>
      <c r="T242" s="2">
        <f>IF(RANK($O242,$O242:$Q242,0)=3,$O242,IF(RANK($P242,$O242:$Q242,0)=3,$P242,$Q242))</f>
        <v>0</v>
      </c>
      <c r="U242" s="2">
        <f>((($R242)*10000)+$S242)*10000+$T242+$N242/1000</f>
        <v>3174000000.1090002</v>
      </c>
    </row>
    <row r="243" spans="1:23" x14ac:dyDescent="0.2">
      <c r="A243"/>
      <c r="B243"/>
      <c r="C243"/>
      <c r="D243"/>
      <c r="E243"/>
      <c r="F243"/>
      <c r="G243"/>
      <c r="J243"/>
      <c r="K243"/>
      <c r="L243"/>
      <c r="N243"/>
      <c r="O243"/>
      <c r="P243"/>
      <c r="Q243"/>
    </row>
    <row r="244" spans="1:23" x14ac:dyDescent="0.2">
      <c r="A244"/>
      <c r="B244"/>
      <c r="C244"/>
      <c r="D244"/>
      <c r="E244"/>
      <c r="F244"/>
      <c r="G244"/>
      <c r="J244"/>
      <c r="K244"/>
      <c r="L244"/>
      <c r="N244"/>
      <c r="O244"/>
      <c r="P244"/>
      <c r="Q244"/>
    </row>
    <row r="245" spans="1:23" x14ac:dyDescent="0.2">
      <c r="A245"/>
      <c r="B245"/>
      <c r="C245"/>
      <c r="D245"/>
      <c r="E245"/>
      <c r="F245"/>
      <c r="G245"/>
      <c r="J245"/>
      <c r="K245"/>
      <c r="L245"/>
      <c r="N245"/>
      <c r="O245"/>
      <c r="P245"/>
      <c r="Q245"/>
    </row>
    <row r="246" spans="1:23" ht="18" x14ac:dyDescent="0.25">
      <c r="B246" s="63" t="s">
        <v>10</v>
      </c>
      <c r="C246" s="63" t="s">
        <v>459</v>
      </c>
      <c r="E246" s="63"/>
      <c r="G246" s="65"/>
      <c r="N246" s="31" t="s">
        <v>15</v>
      </c>
      <c r="O246" s="32"/>
      <c r="P246" s="32"/>
      <c r="Q246" s="33"/>
      <c r="R246" s="33"/>
      <c r="S246" s="33"/>
      <c r="T246" s="33"/>
      <c r="U246" s="34"/>
      <c r="V246" s="34"/>
      <c r="W246" s="34"/>
    </row>
    <row r="247" spans="1:23" ht="15.75" customHeight="1" x14ac:dyDescent="0.25">
      <c r="B247" s="63"/>
      <c r="D247" s="63"/>
      <c r="E247" s="66"/>
      <c r="N247"/>
      <c r="R247" s="2"/>
      <c r="S247" s="2"/>
      <c r="T247" s="2"/>
    </row>
    <row r="248" spans="1:23" ht="15.75" thickBot="1" x14ac:dyDescent="0.25">
      <c r="A248" s="37" t="s">
        <v>50</v>
      </c>
      <c r="B248" s="8" t="s">
        <v>9</v>
      </c>
      <c r="C248" s="8" t="s">
        <v>62</v>
      </c>
      <c r="D248" s="8" t="s">
        <v>6</v>
      </c>
      <c r="E248" s="8" t="s">
        <v>7</v>
      </c>
      <c r="F248" s="8" t="s">
        <v>49</v>
      </c>
      <c r="G248" s="40" t="s">
        <v>12</v>
      </c>
      <c r="H248" s="37" t="s">
        <v>54</v>
      </c>
      <c r="I248" s="37" t="s">
        <v>51</v>
      </c>
      <c r="J248" s="37" t="s">
        <v>52</v>
      </c>
      <c r="K248" s="37" t="s">
        <v>53</v>
      </c>
      <c r="L248" s="37" t="s">
        <v>24</v>
      </c>
      <c r="M248" s="10" t="s">
        <v>23</v>
      </c>
      <c r="N248" s="9" t="s">
        <v>62</v>
      </c>
      <c r="O248" s="11" t="s">
        <v>16</v>
      </c>
      <c r="P248" s="11" t="s">
        <v>17</v>
      </c>
      <c r="Q248" s="11" t="s">
        <v>18</v>
      </c>
      <c r="R248" s="12" t="s">
        <v>19</v>
      </c>
      <c r="S248" s="12" t="s">
        <v>20</v>
      </c>
      <c r="T248" s="12" t="s">
        <v>21</v>
      </c>
      <c r="U248" s="10" t="s">
        <v>22</v>
      </c>
    </row>
    <row r="249" spans="1:23" ht="15" x14ac:dyDescent="0.2">
      <c r="B249" s="68"/>
      <c r="C249" s="68"/>
      <c r="D249" s="68"/>
      <c r="E249" s="68"/>
      <c r="F249" s="68"/>
      <c r="G249" s="69"/>
      <c r="H249" s="35"/>
      <c r="I249" s="35"/>
      <c r="N249"/>
      <c r="R249" s="2"/>
      <c r="S249" s="2"/>
      <c r="T249" s="2"/>
      <c r="U249" s="2"/>
    </row>
    <row r="250" spans="1:23" x14ac:dyDescent="0.2">
      <c r="A250" s="35">
        <f>IF(AND(N251=""),1,"")</f>
        <v>1</v>
      </c>
      <c r="B250" s="70">
        <f>IF(B249="",1,B249+1)</f>
        <v>1</v>
      </c>
      <c r="C250" s="70">
        <f ca="1">IF(M250="","",VLOOKUP($B250,INDIRECT(L250),2,FALSE))</f>
        <v>83</v>
      </c>
      <c r="D250" s="64" t="str">
        <f ca="1">IF($C250="","",IF(ISERROR(VLOOKUP(C250,Athletes,2,FALSE)),"Unknown Athlete",PROPER(VLOOKUP(C250,Athletes,2,FALSE))))</f>
        <v>Maddie Turley</v>
      </c>
      <c r="E250" s="64" t="str">
        <f ca="1">IF($C250="","",IF(VLOOKUP(C250,Athletes,3,FALSE)="","",VLOOKUP(C250,Athletes,3,FALSE)))</f>
        <v>COPAC</v>
      </c>
      <c r="F250" s="64" t="str">
        <f ca="1">IF($C250="","",IF(ISERROR(VLOOKUP(C250,Athletes,7,FALSE)),"",VLOOKUP(C250,Athletes,7,FALSE)))</f>
        <v>U20W</v>
      </c>
      <c r="G250" s="71">
        <f ca="1">IF(M250="","",VLOOKUP($B250,INDIRECT(L250),6,FALSE))</f>
        <v>20.12</v>
      </c>
      <c r="H250" s="35" t="str">
        <f ca="1">"U" &amp; ROW(H250)+1-$B250 &amp; ":U" &amp; ROW(H250)-$B250+VLOOKUP(1,INDIRECT("A" &amp; ROW(H250)+1-$B250 &amp; ":B999"),2,0)</f>
        <v>U250:U250</v>
      </c>
      <c r="I250" s="35" t="str">
        <f ca="1">"R" &amp; ROW(I250)+1-$B250 &amp; ":R" &amp; ROW(I250)-$B250+VLOOKUP(1,INDIRECT("A" &amp; ROW(I250)+1-$B250 &amp; ":B999"),2,0)</f>
        <v>R250:R250</v>
      </c>
      <c r="J250" s="35" t="str">
        <f ca="1">"S" &amp; ROW(J250)+1-$B250 &amp; ":S" &amp; ROW(J250)-$B250+VLOOKUP(1,INDIRECT("A" &amp; ROW(J250)+1-$B250 &amp; ":B999"),2,0)</f>
        <v>S250:S250</v>
      </c>
      <c r="K250" s="35" t="str">
        <f ca="1">"T" &amp; ROW(K250)+1-$B250 &amp; ":T" &amp; ROW(K250)-$B250+VLOOKUP(1,INDIRECT("A" &amp; ROW(K250)+1-$B250 &amp; ":B999"),2,0)</f>
        <v>T250:T250</v>
      </c>
      <c r="L250" s="35" t="str">
        <f ca="1">"M" &amp; ROW(I250)+1-$B250 &amp; ":U" &amp; ROW(I250)-$B250+VLOOKUP(1,INDIRECT("A" &amp; ROW(I250)+1-$B250 &amp; ":B999"),2,0)</f>
        <v>M250:U250</v>
      </c>
      <c r="M250">
        <f ca="1">IF(N250="","",RANK($U250,INDIRECT(H250),0))</f>
        <v>1</v>
      </c>
      <c r="N250" s="1">
        <v>83</v>
      </c>
      <c r="O250" s="2">
        <v>20.12</v>
      </c>
      <c r="P250" s="2">
        <v>0</v>
      </c>
      <c r="Q250" s="2">
        <v>0</v>
      </c>
      <c r="R250" s="2">
        <f>IF(RANK($O250,$O250:$Q250,0)=1,$O250,IF(RANK($P250,$O250:$Q250,0)=1,$P250,$Q250))</f>
        <v>20.12</v>
      </c>
      <c r="S250" s="2">
        <f>IF(RANK($O250,$O250:$Q250,0)=2,$O250,IF(RANK($P250,$O250:$Q250,0)=2,$P250,$Q250))</f>
        <v>0</v>
      </c>
      <c r="T250" s="2">
        <f>IF(RANK($O250,$O250:$Q250,0)=3,$O250,IF(RANK($P250,$O250:$Q250,0)=3,$P250,$Q250))</f>
        <v>0</v>
      </c>
      <c r="U250" s="2">
        <f>((($R250)*10000)+$S250)*10000+$T250+$N250/1000</f>
        <v>2012000000.0829999</v>
      </c>
    </row>
    <row r="251" spans="1:23" x14ac:dyDescent="0.2">
      <c r="A251"/>
      <c r="B251"/>
      <c r="C251"/>
      <c r="D251"/>
      <c r="E251"/>
      <c r="F251"/>
      <c r="G251"/>
      <c r="J251"/>
      <c r="K251"/>
      <c r="L251"/>
      <c r="N251"/>
      <c r="O251"/>
      <c r="P251"/>
      <c r="Q251"/>
    </row>
    <row r="252" spans="1:23" x14ac:dyDescent="0.2">
      <c r="A252"/>
      <c r="B252"/>
      <c r="C252"/>
      <c r="D252"/>
      <c r="E252"/>
      <c r="F252"/>
      <c r="G252"/>
      <c r="J252"/>
      <c r="K252"/>
      <c r="L252"/>
      <c r="N252"/>
      <c r="O252"/>
      <c r="P252"/>
      <c r="Q252"/>
    </row>
    <row r="253" spans="1:23" x14ac:dyDescent="0.2">
      <c r="A253"/>
      <c r="B253"/>
      <c r="C253"/>
      <c r="D253"/>
      <c r="E253"/>
      <c r="F253"/>
      <c r="G253"/>
      <c r="J253"/>
      <c r="K253"/>
      <c r="L253"/>
      <c r="N253"/>
      <c r="O253"/>
      <c r="P253"/>
      <c r="Q253"/>
    </row>
    <row r="254" spans="1:23" ht="18" x14ac:dyDescent="0.25">
      <c r="B254" s="63" t="s">
        <v>10</v>
      </c>
      <c r="C254" s="63" t="s">
        <v>459</v>
      </c>
      <c r="E254" s="63"/>
      <c r="G254" s="65"/>
      <c r="N254" s="31" t="s">
        <v>15</v>
      </c>
      <c r="O254" s="32"/>
      <c r="P254" s="32"/>
      <c r="Q254" s="33"/>
      <c r="R254" s="33"/>
      <c r="S254" s="33"/>
      <c r="T254" s="33"/>
      <c r="U254" s="34"/>
      <c r="V254" s="34"/>
      <c r="W254" s="34"/>
    </row>
    <row r="255" spans="1:23" ht="15.75" customHeight="1" x14ac:dyDescent="0.25">
      <c r="B255" s="63"/>
      <c r="D255" s="63"/>
      <c r="E255" s="66"/>
      <c r="N255"/>
      <c r="R255" s="2"/>
      <c r="S255" s="2"/>
      <c r="T255" s="2"/>
    </row>
    <row r="256" spans="1:23" ht="15.75" thickBot="1" x14ac:dyDescent="0.25">
      <c r="A256" s="37" t="s">
        <v>50</v>
      </c>
      <c r="B256" s="8" t="s">
        <v>9</v>
      </c>
      <c r="C256" s="8" t="s">
        <v>62</v>
      </c>
      <c r="D256" s="8" t="s">
        <v>6</v>
      </c>
      <c r="E256" s="8" t="s">
        <v>7</v>
      </c>
      <c r="F256" s="8" t="s">
        <v>49</v>
      </c>
      <c r="G256" s="40" t="s">
        <v>12</v>
      </c>
      <c r="H256" s="37" t="s">
        <v>54</v>
      </c>
      <c r="I256" s="37" t="s">
        <v>51</v>
      </c>
      <c r="J256" s="37" t="s">
        <v>52</v>
      </c>
      <c r="K256" s="37" t="s">
        <v>53</v>
      </c>
      <c r="L256" s="37" t="s">
        <v>24</v>
      </c>
      <c r="M256" s="10" t="s">
        <v>23</v>
      </c>
      <c r="N256" s="9" t="s">
        <v>62</v>
      </c>
      <c r="O256" s="11" t="s">
        <v>16</v>
      </c>
      <c r="P256" s="11" t="s">
        <v>17</v>
      </c>
      <c r="Q256" s="11" t="s">
        <v>18</v>
      </c>
      <c r="R256" s="12" t="s">
        <v>19</v>
      </c>
      <c r="S256" s="12" t="s">
        <v>20</v>
      </c>
      <c r="T256" s="12" t="s">
        <v>21</v>
      </c>
      <c r="U256" s="10" t="s">
        <v>22</v>
      </c>
    </row>
    <row r="257" spans="1:23" ht="15" x14ac:dyDescent="0.2">
      <c r="B257" s="68"/>
      <c r="C257" s="68"/>
      <c r="D257" s="68"/>
      <c r="E257" s="68"/>
      <c r="F257" s="68"/>
      <c r="G257" s="69"/>
      <c r="H257" s="35"/>
      <c r="I257" s="35"/>
      <c r="N257"/>
      <c r="R257" s="2"/>
      <c r="S257" s="2"/>
      <c r="T257" s="2"/>
      <c r="U257" s="2"/>
    </row>
    <row r="258" spans="1:23" x14ac:dyDescent="0.2">
      <c r="A258" s="35">
        <f>IF(AND(N259=""),1,"")</f>
        <v>1</v>
      </c>
      <c r="B258" s="70">
        <f>IF(B257="",1,B257+1)</f>
        <v>1</v>
      </c>
      <c r="C258" s="70">
        <f ca="1">IF(M258="","",VLOOKUP($B258,INDIRECT(L258),2,FALSE))</f>
        <v>151</v>
      </c>
      <c r="D258" s="64" t="str">
        <f ca="1">IF($C258="","",IF(ISERROR(VLOOKUP(C258,Athletes,2,FALSE)),"Unknown Athlete",PROPER(VLOOKUP(C258,Athletes,2,FALSE))))</f>
        <v>Romilly Murray</v>
      </c>
      <c r="E258" s="64" t="str">
        <f ca="1">IF($C258="","",IF(VLOOKUP(C258,Athletes,3,FALSE)="","",VLOOKUP(C258,Athletes,3,FALSE)))</f>
        <v>Truro High</v>
      </c>
      <c r="F258" s="64" t="str">
        <f ca="1">IF($C258="","",IF(ISERROR(VLOOKUP(C258,Athletes,7,FALSE)),"",VLOOKUP(C258,Athletes,7,FALSE)))</f>
        <v>U15G</v>
      </c>
      <c r="G258" s="71">
        <f ca="1">IF(M258="","",VLOOKUP($B258,INDIRECT(L258),6,FALSE))</f>
        <v>15.8</v>
      </c>
      <c r="H258" s="35" t="str">
        <f ca="1">"U" &amp; ROW(H258)+1-$B258 &amp; ":U" &amp; ROW(H258)-$B258+VLOOKUP(1,INDIRECT("A" &amp; ROW(H258)+1-$B258 &amp; ":B999"),2,0)</f>
        <v>U258:U258</v>
      </c>
      <c r="I258" s="35" t="str">
        <f ca="1">"R" &amp; ROW(I258)+1-$B258 &amp; ":R" &amp; ROW(I258)-$B258+VLOOKUP(1,INDIRECT("A" &amp; ROW(I258)+1-$B258 &amp; ":B999"),2,0)</f>
        <v>R258:R258</v>
      </c>
      <c r="J258" s="35" t="str">
        <f ca="1">"S" &amp; ROW(J258)+1-$B258 &amp; ":S" &amp; ROW(J258)-$B258+VLOOKUP(1,INDIRECT("A" &amp; ROW(J258)+1-$B258 &amp; ":B999"),2,0)</f>
        <v>S258:S258</v>
      </c>
      <c r="K258" s="35" t="str">
        <f ca="1">"T" &amp; ROW(K258)+1-$B258 &amp; ":T" &amp; ROW(K258)-$B258+VLOOKUP(1,INDIRECT("A" &amp; ROW(K258)+1-$B258 &amp; ":B999"),2,0)</f>
        <v>T258:T258</v>
      </c>
      <c r="L258" s="35" t="str">
        <f ca="1">"M" &amp; ROW(I258)+1-$B258 &amp; ":U" &amp; ROW(I258)-$B258+VLOOKUP(1,INDIRECT("A" &amp; ROW(I258)+1-$B258 &amp; ":B999"),2,0)</f>
        <v>M258:U258</v>
      </c>
      <c r="M258">
        <f ca="1">IF(N258="","",RANK($U258,INDIRECT(H258),0))</f>
        <v>1</v>
      </c>
      <c r="N258" s="1">
        <v>151</v>
      </c>
      <c r="O258" s="2">
        <v>15.8</v>
      </c>
      <c r="P258" s="2">
        <v>0</v>
      </c>
      <c r="Q258" s="2">
        <v>0</v>
      </c>
      <c r="R258" s="2">
        <f>IF(RANK($O258,$O258:$Q258,0)=1,$O258,IF(RANK($P258,$O258:$Q258,0)=1,$P258,$Q258))</f>
        <v>15.8</v>
      </c>
      <c r="S258" s="2">
        <f>IF(RANK($O258,$O258:$Q258,0)=2,$O258,IF(RANK($P258,$O258:$Q258,0)=2,$P258,$Q258))</f>
        <v>0</v>
      </c>
      <c r="T258" s="2">
        <f>IF(RANK($O258,$O258:$Q258,0)=3,$O258,IF(RANK($P258,$O258:$Q258,0)=3,$P258,$Q258))</f>
        <v>0</v>
      </c>
      <c r="U258" s="2">
        <f>((($R258)*10000)+$S258)*10000+$T258+$N258/1000</f>
        <v>1580000000.151</v>
      </c>
    </row>
    <row r="259" spans="1:23" x14ac:dyDescent="0.2">
      <c r="A259"/>
      <c r="B259"/>
      <c r="C259"/>
      <c r="D259"/>
      <c r="E259"/>
      <c r="F259"/>
      <c r="G259"/>
      <c r="J259"/>
      <c r="K259"/>
      <c r="L259"/>
      <c r="N259"/>
      <c r="O259"/>
      <c r="P259"/>
      <c r="Q259"/>
    </row>
    <row r="260" spans="1:23" x14ac:dyDescent="0.2">
      <c r="A260"/>
      <c r="B260"/>
      <c r="C260"/>
      <c r="D260"/>
      <c r="E260"/>
      <c r="F260"/>
      <c r="G260"/>
      <c r="J260"/>
      <c r="K260"/>
      <c r="L260"/>
      <c r="N260"/>
      <c r="O260"/>
      <c r="P260"/>
      <c r="Q260"/>
    </row>
    <row r="261" spans="1:23" x14ac:dyDescent="0.2">
      <c r="A261"/>
      <c r="B261"/>
      <c r="C261"/>
      <c r="D261"/>
      <c r="E261"/>
      <c r="F261"/>
      <c r="G261"/>
      <c r="J261"/>
      <c r="K261"/>
      <c r="L261"/>
      <c r="N261"/>
      <c r="O261"/>
      <c r="P261"/>
      <c r="Q261"/>
    </row>
    <row r="262" spans="1:23" ht="18" x14ac:dyDescent="0.25">
      <c r="B262" s="63" t="s">
        <v>10</v>
      </c>
      <c r="C262" s="63" t="s">
        <v>459</v>
      </c>
      <c r="E262" s="63"/>
      <c r="G262" s="65"/>
      <c r="N262" s="31" t="s">
        <v>15</v>
      </c>
      <c r="O262" s="32"/>
      <c r="P262" s="32"/>
      <c r="Q262" s="33"/>
      <c r="R262" s="33"/>
      <c r="S262" s="33"/>
      <c r="T262" s="33"/>
      <c r="U262" s="34"/>
      <c r="V262" s="34"/>
      <c r="W262" s="34"/>
    </row>
    <row r="263" spans="1:23" ht="15.75" customHeight="1" x14ac:dyDescent="0.25">
      <c r="B263" s="63"/>
      <c r="D263" s="63"/>
      <c r="E263" s="66"/>
      <c r="N263"/>
      <c r="R263" s="2"/>
      <c r="S263" s="2"/>
      <c r="T263" s="2"/>
    </row>
    <row r="264" spans="1:23" ht="15.75" thickBot="1" x14ac:dyDescent="0.25">
      <c r="A264" s="37" t="s">
        <v>50</v>
      </c>
      <c r="B264" s="8" t="s">
        <v>9</v>
      </c>
      <c r="C264" s="8" t="s">
        <v>62</v>
      </c>
      <c r="D264" s="8" t="s">
        <v>6</v>
      </c>
      <c r="E264" s="8" t="s">
        <v>7</v>
      </c>
      <c r="F264" s="8" t="s">
        <v>49</v>
      </c>
      <c r="G264" s="40" t="s">
        <v>12</v>
      </c>
      <c r="H264" s="37" t="s">
        <v>54</v>
      </c>
      <c r="I264" s="37" t="s">
        <v>51</v>
      </c>
      <c r="J264" s="37" t="s">
        <v>52</v>
      </c>
      <c r="K264" s="37" t="s">
        <v>53</v>
      </c>
      <c r="L264" s="37" t="s">
        <v>24</v>
      </c>
      <c r="M264" s="10" t="s">
        <v>23</v>
      </c>
      <c r="N264" s="9" t="s">
        <v>62</v>
      </c>
      <c r="O264" s="11" t="s">
        <v>16</v>
      </c>
      <c r="P264" s="11" t="s">
        <v>17</v>
      </c>
      <c r="Q264" s="11" t="s">
        <v>18</v>
      </c>
      <c r="R264" s="12" t="s">
        <v>19</v>
      </c>
      <c r="S264" s="12" t="s">
        <v>20</v>
      </c>
      <c r="T264" s="12" t="s">
        <v>21</v>
      </c>
      <c r="U264" s="10" t="s">
        <v>22</v>
      </c>
    </row>
    <row r="265" spans="1:23" ht="15" x14ac:dyDescent="0.2">
      <c r="B265" s="68"/>
      <c r="C265" s="68"/>
      <c r="D265" s="68"/>
      <c r="E265" s="68"/>
      <c r="F265" s="68"/>
      <c r="G265" s="69"/>
      <c r="H265" s="35"/>
      <c r="I265" s="35"/>
      <c r="N265"/>
      <c r="R265" s="2"/>
      <c r="S265" s="2"/>
      <c r="T265" s="2"/>
      <c r="U265" s="2"/>
    </row>
    <row r="266" spans="1:23" x14ac:dyDescent="0.2">
      <c r="A266" s="35" t="str">
        <f>IF(AND(N267=""),1,"")</f>
        <v/>
      </c>
      <c r="B266" s="70">
        <f>IF(B265="",1,B265+1)</f>
        <v>1</v>
      </c>
      <c r="C266" s="70">
        <f ca="1">IF(M266="","",VLOOKUP($B266,INDIRECT(L266),2,FALSE))</f>
        <v>191</v>
      </c>
      <c r="D266" s="64" t="str">
        <f ca="1">IF($C266="","",IF(ISERROR(VLOOKUP(C266,Athletes,2,FALSE)),"Unknown Athlete",PROPER(VLOOKUP(C266,Athletes,2,FALSE))))</f>
        <v>Elsie Barbery-Redd</v>
      </c>
      <c r="E266" s="64" t="str">
        <f ca="1">IF($C266="","",IF(VLOOKUP(C266,Athletes,3,FALSE)="","",VLOOKUP(C266,Athletes,3,FALSE)))</f>
        <v>Truro High</v>
      </c>
      <c r="F266" s="64" t="str">
        <f ca="1">IF($C266="","",IF(ISERROR(VLOOKUP(C266,Athletes,7,FALSE)),"",VLOOKUP(C266,Athletes,7,FALSE)))</f>
        <v>U13G</v>
      </c>
      <c r="G266" s="71">
        <f ca="1">IF(M266="","",VLOOKUP($B266,INDIRECT(L266),6,FALSE))</f>
        <v>14.1</v>
      </c>
      <c r="H266" s="35" t="str">
        <f ca="1">"U" &amp; ROW(H266)+1-$B266 &amp; ":U" &amp; ROW(H266)-$B266+VLOOKUP(1,INDIRECT("A" &amp; ROW(H266)+1-$B266 &amp; ":B999"),2,0)</f>
        <v>U266:U268</v>
      </c>
      <c r="I266" s="35" t="str">
        <f ca="1">"R" &amp; ROW(I266)+1-$B266 &amp; ":R" &amp; ROW(I266)-$B266+VLOOKUP(1,INDIRECT("A" &amp; ROW(I266)+1-$B266 &amp; ":B999"),2,0)</f>
        <v>R266:R268</v>
      </c>
      <c r="J266" s="35" t="str">
        <f ca="1">"S" &amp; ROW(J266)+1-$B266 &amp; ":S" &amp; ROW(J266)-$B266+VLOOKUP(1,INDIRECT("A" &amp; ROW(J266)+1-$B266 &amp; ":B999"),2,0)</f>
        <v>S266:S268</v>
      </c>
      <c r="K266" s="35" t="str">
        <f ca="1">"T" &amp; ROW(K266)+1-$B266 &amp; ":T" &amp; ROW(K266)-$B266+VLOOKUP(1,INDIRECT("A" &amp; ROW(K266)+1-$B266 &amp; ":B999"),2,0)</f>
        <v>T266:T268</v>
      </c>
      <c r="L266" s="35" t="str">
        <f ca="1">"M" &amp; ROW(I266)+1-$B266 &amp; ":U" &amp; ROW(I266)-$B266+VLOOKUP(1,INDIRECT("A" &amp; ROW(I266)+1-$B266 &amp; ":B999"),2,0)</f>
        <v>M266:U268</v>
      </c>
      <c r="M266">
        <f ca="1">IF(N266="","",RANK($U266,INDIRECT(H266),0))</f>
        <v>3</v>
      </c>
      <c r="N266" s="1">
        <v>167</v>
      </c>
      <c r="O266" s="2">
        <v>11.23</v>
      </c>
      <c r="P266" s="2">
        <v>0</v>
      </c>
      <c r="Q266" s="2">
        <v>0</v>
      </c>
      <c r="R266" s="2">
        <f>IF(RANK($O266,$O266:$Q266,0)=1,$O266,IF(RANK($P266,$O266:$Q266,0)=1,$P266,$Q266))</f>
        <v>11.23</v>
      </c>
      <c r="S266" s="2">
        <f>IF(RANK($O266,$O266:$Q266,0)=2,$O266,IF(RANK($P266,$O266:$Q266,0)=2,$P266,$Q266))</f>
        <v>0</v>
      </c>
      <c r="T266" s="2">
        <f>IF(RANK($O266,$O266:$Q266,0)=3,$O266,IF(RANK($P266,$O266:$Q266,0)=3,$P266,$Q266))</f>
        <v>0</v>
      </c>
      <c r="U266" s="2">
        <f>((($R266)*10000)+$S266)*10000+$T266+$N266/1000</f>
        <v>1123000000.1670001</v>
      </c>
    </row>
    <row r="267" spans="1:23" x14ac:dyDescent="0.2">
      <c r="A267" s="35" t="str">
        <f>IF(AND(N268=""),1,"")</f>
        <v/>
      </c>
      <c r="B267" s="70">
        <f>IF(B266="",1,B266+1)</f>
        <v>2</v>
      </c>
      <c r="C267" s="70">
        <f ca="1">IF(M267="","",VLOOKUP($B267,INDIRECT(L267),2,FALSE))</f>
        <v>179</v>
      </c>
      <c r="D267" s="64" t="str">
        <f ca="1">IF($C267="","",IF(ISERROR(VLOOKUP(C267,Athletes,2,FALSE)),"Unknown Athlete",PROPER(VLOOKUP(C267,Athletes,2,FALSE))))</f>
        <v>Alice Hudd</v>
      </c>
      <c r="E267" s="64" t="str">
        <f ca="1">IF($C267="","",IF(VLOOKUP(C267,Athletes,3,FALSE)="","",VLOOKUP(C267,Athletes,3,FALSE)))</f>
        <v>Truro High</v>
      </c>
      <c r="F267" s="64" t="str">
        <f ca="1">IF($C267="","",IF(ISERROR(VLOOKUP(C267,Athletes,7,FALSE)),"",VLOOKUP(C267,Athletes,7,FALSE)))</f>
        <v>U13G</v>
      </c>
      <c r="G267" s="71">
        <f ca="1">IF(M267="","",VLOOKUP($B267,INDIRECT(L267),6,FALSE))</f>
        <v>12.04</v>
      </c>
      <c r="H267" s="35" t="str">
        <f ca="1">"U" &amp; ROW(H267)+1-$B267 &amp; ":U" &amp; ROW(H267)-$B267+VLOOKUP(1,INDIRECT("A" &amp; ROW(H267)+1-$B267 &amp; ":B999"),2,0)</f>
        <v>U266:U268</v>
      </c>
      <c r="I267" s="35" t="str">
        <f ca="1">"R" &amp; ROW(I267)+1-$B267 &amp; ":R" &amp; ROW(I267)-$B267+VLOOKUP(1,INDIRECT("A" &amp; ROW(I267)+1-$B267 &amp; ":B999"),2,0)</f>
        <v>R266:R268</v>
      </c>
      <c r="J267" s="35" t="str">
        <f ca="1">"S" &amp; ROW(J267)+1-$B267 &amp; ":S" &amp; ROW(J267)-$B267+VLOOKUP(1,INDIRECT("A" &amp; ROW(J267)+1-$B267 &amp; ":B999"),2,0)</f>
        <v>S266:S268</v>
      </c>
      <c r="K267" s="35" t="str">
        <f ca="1">"T" &amp; ROW(K267)+1-$B267 &amp; ":T" &amp; ROW(K267)-$B267+VLOOKUP(1,INDIRECT("A" &amp; ROW(K267)+1-$B267 &amp; ":B999"),2,0)</f>
        <v>T266:T268</v>
      </c>
      <c r="L267" s="35" t="str">
        <f ca="1">"M" &amp; ROW(I267)+1-$B267 &amp; ":U" &amp; ROW(I267)-$B267+VLOOKUP(1,INDIRECT("A" &amp; ROW(I267)+1-$B267 &amp; ":B999"),2,0)</f>
        <v>M266:U268</v>
      </c>
      <c r="M267">
        <f ca="1">IF(N267="","",RANK($U267,INDIRECT(H267),0))</f>
        <v>2</v>
      </c>
      <c r="N267" s="1">
        <v>179</v>
      </c>
      <c r="O267" s="2">
        <v>12.04</v>
      </c>
      <c r="P267" s="2">
        <v>0</v>
      </c>
      <c r="Q267" s="2">
        <v>0</v>
      </c>
      <c r="R267" s="2">
        <f>IF(RANK($O267,$O267:$Q267,0)=1,$O267,IF(RANK($P267,$O267:$Q267,0)=1,$P267,$Q267))</f>
        <v>12.04</v>
      </c>
      <c r="S267" s="2">
        <f>IF(RANK($O267,$O267:$Q267,0)=2,$O267,IF(RANK($P267,$O267:$Q267,0)=2,$P267,$Q267))</f>
        <v>0</v>
      </c>
      <c r="T267" s="2">
        <f>IF(RANK($O267,$O267:$Q267,0)=3,$O267,IF(RANK($P267,$O267:$Q267,0)=3,$P267,$Q267))</f>
        <v>0</v>
      </c>
      <c r="U267" s="2">
        <f>((($R267)*10000)+$S267)*10000+$T267+$N267/1000</f>
        <v>1204000000.1789997</v>
      </c>
    </row>
    <row r="268" spans="1:23" x14ac:dyDescent="0.2">
      <c r="A268" s="35">
        <f>IF(AND(N269=""),1,"")</f>
        <v>1</v>
      </c>
      <c r="B268" s="70">
        <f>IF(B267="",1,B267+1)</f>
        <v>3</v>
      </c>
      <c r="C268" s="70">
        <f ca="1">IF(M268="","",VLOOKUP($B268,INDIRECT(L268),2,FALSE))</f>
        <v>167</v>
      </c>
      <c r="D268" s="64" t="str">
        <f ca="1">IF($C268="","",IF(ISERROR(VLOOKUP(C268,Athletes,2,FALSE)),"Unknown Athlete",PROPER(VLOOKUP(C268,Athletes,2,FALSE))))</f>
        <v>Amelie Pearce</v>
      </c>
      <c r="E268" s="64" t="str">
        <f ca="1">IF($C268="","",IF(VLOOKUP(C268,Athletes,3,FALSE)="","",VLOOKUP(C268,Athletes,3,FALSE)))</f>
        <v>Truro High</v>
      </c>
      <c r="F268" s="64" t="str">
        <f ca="1">IF($C268="","",IF(ISERROR(VLOOKUP(C268,Athletes,7,FALSE)),"",VLOOKUP(C268,Athletes,7,FALSE)))</f>
        <v>U13G</v>
      </c>
      <c r="G268" s="71">
        <f ca="1">IF(M268="","",VLOOKUP($B268,INDIRECT(L268),6,FALSE))</f>
        <v>11.23</v>
      </c>
      <c r="H268" s="35" t="str">
        <f ca="1">"U" &amp; ROW(H268)+1-$B268 &amp; ":U" &amp; ROW(H268)-$B268+VLOOKUP(1,INDIRECT("A" &amp; ROW(H268)+1-$B268 &amp; ":B999"),2,0)</f>
        <v>U266:U268</v>
      </c>
      <c r="I268" s="35" t="str">
        <f ca="1">"R" &amp; ROW(I268)+1-$B268 &amp; ":R" &amp; ROW(I268)-$B268+VLOOKUP(1,INDIRECT("A" &amp; ROW(I268)+1-$B268 &amp; ":B999"),2,0)</f>
        <v>R266:R268</v>
      </c>
      <c r="J268" s="35" t="str">
        <f ca="1">"S" &amp; ROW(J268)+1-$B268 &amp; ":S" &amp; ROW(J268)-$B268+VLOOKUP(1,INDIRECT("A" &amp; ROW(J268)+1-$B268 &amp; ":B999"),2,0)</f>
        <v>S266:S268</v>
      </c>
      <c r="K268" s="35" t="str">
        <f ca="1">"T" &amp; ROW(K268)+1-$B268 &amp; ":T" &amp; ROW(K268)-$B268+VLOOKUP(1,INDIRECT("A" &amp; ROW(K268)+1-$B268 &amp; ":B999"),2,0)</f>
        <v>T266:T268</v>
      </c>
      <c r="L268" s="35" t="str">
        <f ca="1">"M" &amp; ROW(I268)+1-$B268 &amp; ":U" &amp; ROW(I268)-$B268+VLOOKUP(1,INDIRECT("A" &amp; ROW(I268)+1-$B268 &amp; ":B999"),2,0)</f>
        <v>M266:U268</v>
      </c>
      <c r="M268">
        <f ca="1">IF(N268="","",RANK($U268,INDIRECT(H268),0))</f>
        <v>1</v>
      </c>
      <c r="N268" s="1">
        <v>191</v>
      </c>
      <c r="O268" s="2">
        <v>14.1</v>
      </c>
      <c r="P268" s="2">
        <v>0</v>
      </c>
      <c r="Q268" s="2">
        <v>0</v>
      </c>
      <c r="R268" s="2">
        <f>IF(RANK($O268,$O268:$Q268,0)=1,$O268,IF(RANK($P268,$O268:$Q268,0)=1,$P268,$Q268))</f>
        <v>14.1</v>
      </c>
      <c r="S268" s="2">
        <f>IF(RANK($O268,$O268:$Q268,0)=2,$O268,IF(RANK($P268,$O268:$Q268,0)=2,$P268,$Q268))</f>
        <v>0</v>
      </c>
      <c r="T268" s="2">
        <f>IF(RANK($O268,$O268:$Q268,0)=3,$O268,IF(RANK($P268,$O268:$Q268,0)=3,$P268,$Q268))</f>
        <v>0</v>
      </c>
      <c r="U268" s="2">
        <f>((($R268)*10000)+$S268)*10000+$T268+$N268/1000</f>
        <v>1410000000.191</v>
      </c>
    </row>
    <row r="269" spans="1:23" x14ac:dyDescent="0.2">
      <c r="A269"/>
      <c r="B269"/>
      <c r="C269"/>
      <c r="D269"/>
      <c r="E269"/>
      <c r="F269"/>
      <c r="G269"/>
      <c r="J269"/>
      <c r="K269"/>
      <c r="L269"/>
      <c r="N269"/>
      <c r="O269"/>
      <c r="P269"/>
      <c r="Q269"/>
    </row>
    <row r="270" spans="1:23" x14ac:dyDescent="0.2">
      <c r="A270"/>
      <c r="B270"/>
      <c r="C270"/>
      <c r="D270"/>
      <c r="E270"/>
      <c r="F270"/>
      <c r="G270"/>
      <c r="J270"/>
      <c r="K270"/>
      <c r="L270"/>
      <c r="N270"/>
      <c r="O270"/>
      <c r="P270"/>
      <c r="Q270"/>
    </row>
    <row r="271" spans="1:23" x14ac:dyDescent="0.2">
      <c r="A271"/>
      <c r="B271"/>
      <c r="C271"/>
      <c r="D271"/>
      <c r="E271"/>
      <c r="F271"/>
      <c r="G271"/>
      <c r="J271"/>
      <c r="K271"/>
      <c r="L271"/>
      <c r="N271"/>
      <c r="O271"/>
      <c r="P271"/>
      <c r="Q271"/>
    </row>
    <row r="272" spans="1:23" ht="18" x14ac:dyDescent="0.25">
      <c r="B272" s="63" t="s">
        <v>10</v>
      </c>
      <c r="C272" s="63" t="s">
        <v>484</v>
      </c>
      <c r="E272" s="63"/>
      <c r="G272" s="65"/>
      <c r="N272" s="31" t="s">
        <v>15</v>
      </c>
      <c r="O272" s="32"/>
      <c r="P272" s="32"/>
      <c r="Q272" s="33"/>
      <c r="R272" s="33"/>
      <c r="S272" s="33"/>
      <c r="T272" s="33"/>
      <c r="U272" s="34"/>
      <c r="V272" s="34"/>
      <c r="W272" s="34"/>
    </row>
    <row r="273" spans="1:23" ht="15.75" customHeight="1" x14ac:dyDescent="0.25">
      <c r="B273" s="63"/>
      <c r="D273" s="63"/>
      <c r="E273" s="66"/>
      <c r="N273"/>
      <c r="R273" s="2"/>
      <c r="S273" s="2"/>
      <c r="T273" s="2"/>
    </row>
    <row r="274" spans="1:23" ht="15.75" thickBot="1" x14ac:dyDescent="0.25">
      <c r="A274" s="37" t="s">
        <v>50</v>
      </c>
      <c r="B274" s="8" t="s">
        <v>9</v>
      </c>
      <c r="C274" s="8" t="s">
        <v>62</v>
      </c>
      <c r="D274" s="8" t="s">
        <v>6</v>
      </c>
      <c r="E274" s="8" t="s">
        <v>7</v>
      </c>
      <c r="F274" s="8" t="s">
        <v>49</v>
      </c>
      <c r="G274" s="40" t="s">
        <v>12</v>
      </c>
      <c r="H274" s="37" t="s">
        <v>54</v>
      </c>
      <c r="I274" s="37" t="s">
        <v>51</v>
      </c>
      <c r="J274" s="37" t="s">
        <v>52</v>
      </c>
      <c r="K274" s="37" t="s">
        <v>53</v>
      </c>
      <c r="L274" s="37" t="s">
        <v>24</v>
      </c>
      <c r="M274" s="10" t="s">
        <v>23</v>
      </c>
      <c r="N274" s="9" t="s">
        <v>62</v>
      </c>
      <c r="O274" s="11" t="s">
        <v>16</v>
      </c>
      <c r="P274" s="11" t="s">
        <v>17</v>
      </c>
      <c r="Q274" s="11" t="s">
        <v>18</v>
      </c>
      <c r="R274" s="12" t="s">
        <v>19</v>
      </c>
      <c r="S274" s="12" t="s">
        <v>20</v>
      </c>
      <c r="T274" s="12" t="s">
        <v>21</v>
      </c>
      <c r="U274" s="10" t="s">
        <v>22</v>
      </c>
    </row>
    <row r="275" spans="1:23" ht="15" x14ac:dyDescent="0.2">
      <c r="B275" s="68"/>
      <c r="C275" s="68"/>
      <c r="D275" s="68"/>
      <c r="E275" s="68"/>
      <c r="F275" s="68"/>
      <c r="G275" s="69"/>
      <c r="H275" s="35"/>
      <c r="I275" s="35"/>
      <c r="N275"/>
      <c r="R275" s="2"/>
      <c r="S275" s="2"/>
      <c r="T275" s="2"/>
      <c r="U275" s="2"/>
    </row>
    <row r="276" spans="1:23" x14ac:dyDescent="0.2">
      <c r="A276" s="35">
        <f>IF(AND(N277=""),1,"")</f>
        <v>1</v>
      </c>
      <c r="B276" s="70">
        <f>IF(B275="",1,B275+1)</f>
        <v>1</v>
      </c>
      <c r="C276" s="70">
        <f ca="1">IF(M276="","",VLOOKUP($B276,INDIRECT(L276),2,FALSE))</f>
        <v>16</v>
      </c>
      <c r="D276" s="64" t="str">
        <f ca="1">IF($C276="","",IF(ISERROR(VLOOKUP(C276,Athletes,2,FALSE)),"Unknown Athlete",PROPER(VLOOKUP(C276,Athletes,2,FALSE))))</f>
        <v>Natalie Gilfrin</v>
      </c>
      <c r="E276" s="64" t="str">
        <f ca="1">IF($C276="","",IF(VLOOKUP(C276,Athletes,3,FALSE)="","",VLOOKUP(C276,Athletes,3,FALSE)))</f>
        <v>N&amp;P</v>
      </c>
      <c r="F276" s="64" t="str">
        <f ca="1">IF($C276="","",IF(ISERROR(VLOOKUP(C276,Athletes,7,FALSE)),"",VLOOKUP(C276,Athletes,7,FALSE)))</f>
        <v>SW</v>
      </c>
      <c r="G276" s="71">
        <f ca="1">IF(M276="","",VLOOKUP($B276,INDIRECT(L276),6,FALSE))</f>
        <v>9.17</v>
      </c>
      <c r="H276" s="35" t="str">
        <f ca="1">"U" &amp; ROW(H276)+1-$B276 &amp; ":U" &amp; ROW(H276)-$B276+VLOOKUP(1,INDIRECT("A" &amp; ROW(H276)+1-$B276 &amp; ":B999"),2,0)</f>
        <v>U276:U276</v>
      </c>
      <c r="I276" s="35" t="str">
        <f ca="1">"R" &amp; ROW(I276)+1-$B276 &amp; ":R" &amp; ROW(I276)-$B276+VLOOKUP(1,INDIRECT("A" &amp; ROW(I276)+1-$B276 &amp; ":B999"),2,0)</f>
        <v>R276:R276</v>
      </c>
      <c r="J276" s="35" t="str">
        <f ca="1">"S" &amp; ROW(J276)+1-$B276 &amp; ":S" &amp; ROW(J276)-$B276+VLOOKUP(1,INDIRECT("A" &amp; ROW(J276)+1-$B276 &amp; ":B999"),2,0)</f>
        <v>S276:S276</v>
      </c>
      <c r="K276" s="35" t="str">
        <f ca="1">"T" &amp; ROW(K276)+1-$B276 &amp; ":T" &amp; ROW(K276)-$B276+VLOOKUP(1,INDIRECT("A" &amp; ROW(K276)+1-$B276 &amp; ":B999"),2,0)</f>
        <v>T276:T276</v>
      </c>
      <c r="L276" s="35" t="str">
        <f ca="1">"M" &amp; ROW(I276)+1-$B276 &amp; ":U" &amp; ROW(I276)-$B276+VLOOKUP(1,INDIRECT("A" &amp; ROW(I276)+1-$B276 &amp; ":B999"),2,0)</f>
        <v>M276:U276</v>
      </c>
      <c r="M276">
        <f ca="1">IF(N276="","",RANK($U276,INDIRECT(H276),0))</f>
        <v>1</v>
      </c>
      <c r="N276" s="1">
        <v>16</v>
      </c>
      <c r="O276" s="2">
        <v>9.17</v>
      </c>
      <c r="P276" s="2">
        <v>0</v>
      </c>
      <c r="Q276" s="2">
        <v>0</v>
      </c>
      <c r="R276" s="2">
        <f>IF(RANK($O276,$O276:$Q276,0)=1,$O276,IF(RANK($P276,$O276:$Q276,0)=1,$P276,$Q276))</f>
        <v>9.17</v>
      </c>
      <c r="S276" s="2">
        <f>IF(RANK($O276,$O276:$Q276,0)=2,$O276,IF(RANK($P276,$O276:$Q276,0)=2,$P276,$Q276))</f>
        <v>0</v>
      </c>
      <c r="T276" s="2">
        <f>IF(RANK($O276,$O276:$Q276,0)=3,$O276,IF(RANK($P276,$O276:$Q276,0)=3,$P276,$Q276))</f>
        <v>0</v>
      </c>
      <c r="U276" s="2">
        <f>((($R276)*10000)+$S276)*10000+$T276+$N276/1000</f>
        <v>917000000.01600003</v>
      </c>
    </row>
    <row r="277" spans="1:23" x14ac:dyDescent="0.2">
      <c r="A277"/>
      <c r="B277"/>
      <c r="C277"/>
      <c r="D277"/>
      <c r="E277"/>
      <c r="F277"/>
      <c r="G277"/>
      <c r="J277"/>
      <c r="K277"/>
      <c r="L277"/>
      <c r="N277"/>
      <c r="O277"/>
      <c r="P277"/>
      <c r="Q277"/>
    </row>
    <row r="278" spans="1:23" x14ac:dyDescent="0.2">
      <c r="A278"/>
      <c r="B278"/>
      <c r="C278"/>
      <c r="D278"/>
      <c r="E278"/>
      <c r="F278"/>
      <c r="G278"/>
      <c r="J278"/>
      <c r="K278"/>
      <c r="L278"/>
      <c r="N278"/>
      <c r="O278"/>
      <c r="P278"/>
      <c r="Q278"/>
    </row>
    <row r="279" spans="1:23" x14ac:dyDescent="0.2">
      <c r="A279"/>
      <c r="B279"/>
      <c r="C279"/>
      <c r="D279"/>
      <c r="E279"/>
      <c r="F279"/>
      <c r="G279"/>
      <c r="J279"/>
      <c r="K279"/>
      <c r="L279"/>
      <c r="N279"/>
      <c r="O279"/>
      <c r="P279"/>
      <c r="Q279"/>
    </row>
    <row r="280" spans="1:23" ht="18" x14ac:dyDescent="0.25">
      <c r="B280" s="63" t="s">
        <v>10</v>
      </c>
      <c r="C280" s="63" t="s">
        <v>484</v>
      </c>
      <c r="E280" s="63"/>
      <c r="G280" s="65"/>
      <c r="N280" s="31" t="s">
        <v>15</v>
      </c>
      <c r="O280" s="32"/>
      <c r="P280" s="32"/>
      <c r="Q280" s="33"/>
      <c r="R280" s="33"/>
      <c r="S280" s="33"/>
      <c r="T280" s="33"/>
      <c r="U280" s="34"/>
      <c r="V280" s="34"/>
      <c r="W280" s="34"/>
    </row>
    <row r="281" spans="1:23" ht="15.75" customHeight="1" x14ac:dyDescent="0.25">
      <c r="B281" s="63"/>
      <c r="D281" s="63"/>
      <c r="E281" s="66"/>
      <c r="N281"/>
      <c r="R281" s="2"/>
      <c r="S281" s="2"/>
      <c r="T281" s="2"/>
    </row>
    <row r="282" spans="1:23" ht="15.75" thickBot="1" x14ac:dyDescent="0.25">
      <c r="A282" s="37" t="s">
        <v>50</v>
      </c>
      <c r="B282" s="8" t="s">
        <v>9</v>
      </c>
      <c r="C282" s="8" t="s">
        <v>62</v>
      </c>
      <c r="D282" s="8" t="s">
        <v>6</v>
      </c>
      <c r="E282" s="8" t="s">
        <v>7</v>
      </c>
      <c r="F282" s="8" t="s">
        <v>49</v>
      </c>
      <c r="G282" s="40" t="s">
        <v>12</v>
      </c>
      <c r="H282" s="37" t="s">
        <v>54</v>
      </c>
      <c r="I282" s="37" t="s">
        <v>51</v>
      </c>
      <c r="J282" s="37" t="s">
        <v>52</v>
      </c>
      <c r="K282" s="37" t="s">
        <v>53</v>
      </c>
      <c r="L282" s="37" t="s">
        <v>24</v>
      </c>
      <c r="M282" s="10" t="s">
        <v>23</v>
      </c>
      <c r="N282" s="9" t="s">
        <v>62</v>
      </c>
      <c r="O282" s="11" t="s">
        <v>16</v>
      </c>
      <c r="P282" s="11" t="s">
        <v>17</v>
      </c>
      <c r="Q282" s="11" t="s">
        <v>18</v>
      </c>
      <c r="R282" s="12" t="s">
        <v>19</v>
      </c>
      <c r="S282" s="12" t="s">
        <v>20</v>
      </c>
      <c r="T282" s="12" t="s">
        <v>21</v>
      </c>
      <c r="U282" s="10" t="s">
        <v>22</v>
      </c>
    </row>
    <row r="283" spans="1:23" ht="15" x14ac:dyDescent="0.2">
      <c r="B283" s="68"/>
      <c r="C283" s="68"/>
      <c r="D283" s="68"/>
      <c r="E283" s="68"/>
      <c r="F283" s="68"/>
      <c r="G283" s="69"/>
      <c r="H283" s="35"/>
      <c r="I283" s="35"/>
      <c r="N283"/>
      <c r="R283" s="2"/>
      <c r="S283" s="2"/>
      <c r="T283" s="2"/>
      <c r="U283" s="2"/>
    </row>
    <row r="284" spans="1:23" x14ac:dyDescent="0.2">
      <c r="A284" s="35">
        <f>IF(AND(N285=""),1,"")</f>
        <v>1</v>
      </c>
      <c r="B284" s="70">
        <f>IF(B283="",1,B283+1)</f>
        <v>1</v>
      </c>
      <c r="C284" s="70">
        <f ca="1">IF(M284="","",VLOOKUP($B284,INDIRECT(L284),2,FALSE))</f>
        <v>8</v>
      </c>
      <c r="D284" s="64" t="str">
        <f ca="1">IF($C284="","",IF(ISERROR(VLOOKUP(C284,Athletes,2,FALSE)),"Unknown Athlete",PROPER(VLOOKUP(C284,Athletes,2,FALSE))))</f>
        <v>Hannah Clemo</v>
      </c>
      <c r="E284" s="64" t="str">
        <f ca="1">IF($C284="","",IF(VLOOKUP(C284,Athletes,3,FALSE)="","",VLOOKUP(C284,Athletes,3,FALSE)))</f>
        <v>N&amp;P</v>
      </c>
      <c r="F284" s="64" t="str">
        <f ca="1">IF($C284="","",IF(ISERROR(VLOOKUP(C284,Athletes,7,FALSE)),"",VLOOKUP(C284,Athletes,7,FALSE)))</f>
        <v>U20W</v>
      </c>
      <c r="G284" s="71">
        <f ca="1">IF(M284="","",VLOOKUP($B284,INDIRECT(L284),6,FALSE))</f>
        <v>9.2100000000000009</v>
      </c>
      <c r="H284" s="35" t="str">
        <f ca="1">"U" &amp; ROW(H284)+1-$B284 &amp; ":U" &amp; ROW(H284)-$B284+VLOOKUP(1,INDIRECT("A" &amp; ROW(H284)+1-$B284 &amp; ":B999"),2,0)</f>
        <v>U284:U284</v>
      </c>
      <c r="I284" s="35" t="str">
        <f ca="1">"R" &amp; ROW(I284)+1-$B284 &amp; ":R" &amp; ROW(I284)-$B284+VLOOKUP(1,INDIRECT("A" &amp; ROW(I284)+1-$B284 &amp; ":B999"),2,0)</f>
        <v>R284:R284</v>
      </c>
      <c r="J284" s="35" t="str">
        <f ca="1">"S" &amp; ROW(J284)+1-$B284 &amp; ":S" &amp; ROW(J284)-$B284+VLOOKUP(1,INDIRECT("A" &amp; ROW(J284)+1-$B284 &amp; ":B999"),2,0)</f>
        <v>S284:S284</v>
      </c>
      <c r="K284" s="35" t="str">
        <f ca="1">"T" &amp; ROW(K284)+1-$B284 &amp; ":T" &amp; ROW(K284)-$B284+VLOOKUP(1,INDIRECT("A" &amp; ROW(K284)+1-$B284 &amp; ":B999"),2,0)</f>
        <v>T284:T284</v>
      </c>
      <c r="L284" s="35" t="str">
        <f ca="1">"M" &amp; ROW(I284)+1-$B284 &amp; ":U" &amp; ROW(I284)-$B284+VLOOKUP(1,INDIRECT("A" &amp; ROW(I284)+1-$B284 &amp; ":B999"),2,0)</f>
        <v>M284:U284</v>
      </c>
      <c r="M284">
        <f ca="1">IF(N284="","",RANK($U284,INDIRECT(H284),0))</f>
        <v>1</v>
      </c>
      <c r="N284" s="1">
        <v>8</v>
      </c>
      <c r="O284" s="2">
        <v>9.2100000000000009</v>
      </c>
      <c r="P284" s="2">
        <v>0</v>
      </c>
      <c r="Q284" s="2">
        <v>0</v>
      </c>
      <c r="R284" s="2">
        <f>IF(RANK($O284,$O284:$Q284,0)=1,$O284,IF(RANK($P284,$O284:$Q284,0)=1,$P284,$Q284))</f>
        <v>9.2100000000000009</v>
      </c>
      <c r="S284" s="2">
        <f>IF(RANK($O284,$O284:$Q284,0)=2,$O284,IF(RANK($P284,$O284:$Q284,0)=2,$P284,$Q284))</f>
        <v>0</v>
      </c>
      <c r="T284" s="2">
        <f>IF(RANK($O284,$O284:$Q284,0)=3,$O284,IF(RANK($P284,$O284:$Q284,0)=3,$P284,$Q284))</f>
        <v>0</v>
      </c>
      <c r="U284" s="2">
        <f>((($R284)*10000)+$S284)*10000+$T284+$N284/1000</f>
        <v>921000000.00800014</v>
      </c>
    </row>
    <row r="285" spans="1:23" x14ac:dyDescent="0.2">
      <c r="A285"/>
      <c r="B285"/>
      <c r="C285"/>
      <c r="D285"/>
      <c r="E285"/>
      <c r="F285"/>
      <c r="G285"/>
      <c r="J285"/>
      <c r="K285"/>
      <c r="L285"/>
      <c r="N285"/>
      <c r="O285"/>
      <c r="P285"/>
      <c r="Q285"/>
    </row>
    <row r="286" spans="1:23" x14ac:dyDescent="0.2">
      <c r="A286"/>
      <c r="B286"/>
      <c r="C286"/>
      <c r="D286"/>
      <c r="E286"/>
      <c r="F286"/>
      <c r="G286"/>
      <c r="J286"/>
      <c r="K286"/>
      <c r="L286"/>
      <c r="N286"/>
      <c r="O286"/>
      <c r="P286"/>
      <c r="Q286"/>
    </row>
    <row r="287" spans="1:23" x14ac:dyDescent="0.2">
      <c r="A287"/>
      <c r="B287"/>
      <c r="C287"/>
      <c r="D287"/>
      <c r="E287"/>
      <c r="F287"/>
      <c r="G287"/>
      <c r="J287"/>
      <c r="K287"/>
      <c r="L287"/>
      <c r="N287"/>
      <c r="O287"/>
      <c r="P287"/>
      <c r="Q287"/>
    </row>
    <row r="288" spans="1:23" ht="18" x14ac:dyDescent="0.25">
      <c r="B288" s="63" t="s">
        <v>10</v>
      </c>
      <c r="C288" s="63" t="s">
        <v>484</v>
      </c>
      <c r="E288" s="63"/>
      <c r="G288" s="65"/>
      <c r="N288" s="31" t="s">
        <v>15</v>
      </c>
      <c r="O288" s="32"/>
      <c r="P288" s="32"/>
      <c r="Q288" s="33"/>
      <c r="R288" s="33"/>
      <c r="S288" s="33"/>
      <c r="T288" s="33"/>
      <c r="U288" s="34"/>
      <c r="V288" s="34"/>
      <c r="W288" s="34"/>
    </row>
    <row r="289" spans="1:23" ht="15.75" customHeight="1" x14ac:dyDescent="0.25">
      <c r="B289" s="63"/>
      <c r="D289" s="63"/>
      <c r="E289" s="66"/>
      <c r="N289"/>
      <c r="R289" s="2"/>
      <c r="S289" s="2"/>
      <c r="T289" s="2"/>
    </row>
    <row r="290" spans="1:23" ht="15.75" thickBot="1" x14ac:dyDescent="0.25">
      <c r="A290" s="37" t="s">
        <v>50</v>
      </c>
      <c r="B290" s="8" t="s">
        <v>9</v>
      </c>
      <c r="C290" s="8" t="s">
        <v>62</v>
      </c>
      <c r="D290" s="8" t="s">
        <v>6</v>
      </c>
      <c r="E290" s="8" t="s">
        <v>7</v>
      </c>
      <c r="F290" s="8" t="s">
        <v>49</v>
      </c>
      <c r="G290" s="40" t="s">
        <v>12</v>
      </c>
      <c r="H290" s="37" t="s">
        <v>54</v>
      </c>
      <c r="I290" s="37" t="s">
        <v>51</v>
      </c>
      <c r="J290" s="37" t="s">
        <v>52</v>
      </c>
      <c r="K290" s="37" t="s">
        <v>53</v>
      </c>
      <c r="L290" s="37" t="s">
        <v>24</v>
      </c>
      <c r="M290" s="10" t="s">
        <v>23</v>
      </c>
      <c r="N290" s="9" t="s">
        <v>62</v>
      </c>
      <c r="O290" s="11" t="s">
        <v>16</v>
      </c>
      <c r="P290" s="11" t="s">
        <v>17</v>
      </c>
      <c r="Q290" s="11" t="s">
        <v>18</v>
      </c>
      <c r="R290" s="12" t="s">
        <v>19</v>
      </c>
      <c r="S290" s="12" t="s">
        <v>20</v>
      </c>
      <c r="T290" s="12" t="s">
        <v>21</v>
      </c>
      <c r="U290" s="10" t="s">
        <v>22</v>
      </c>
    </row>
    <row r="291" spans="1:23" ht="15" x14ac:dyDescent="0.2">
      <c r="B291" s="68"/>
      <c r="C291" s="68"/>
      <c r="D291" s="68"/>
      <c r="E291" s="68"/>
      <c r="F291" s="68"/>
      <c r="G291" s="69"/>
      <c r="H291" s="35"/>
      <c r="I291" s="35"/>
      <c r="N291"/>
      <c r="R291" s="2"/>
      <c r="S291" s="2"/>
      <c r="T291" s="2"/>
      <c r="U291" s="2"/>
    </row>
    <row r="292" spans="1:23" x14ac:dyDescent="0.2">
      <c r="A292" s="35" t="str">
        <f>IF(AND(N293=""),1,"")</f>
        <v/>
      </c>
      <c r="B292" s="70">
        <f>IF(B291="",1,B291+1)</f>
        <v>1</v>
      </c>
      <c r="C292" s="70">
        <f ca="1">IF(M292="","",VLOOKUP($B292,INDIRECT(L292),2,FALSE))</f>
        <v>167</v>
      </c>
      <c r="D292" s="64" t="str">
        <f ca="1">IF($C292="","",IF(ISERROR(VLOOKUP(C292,Athletes,2,FALSE)),"Unknown Athlete",PROPER(VLOOKUP(C292,Athletes,2,FALSE))))</f>
        <v>Amelie Pearce</v>
      </c>
      <c r="E292" s="64" t="str">
        <f ca="1">IF($C292="","",IF(VLOOKUP(C292,Athletes,3,FALSE)="","",VLOOKUP(C292,Athletes,3,FALSE)))</f>
        <v>Truro High</v>
      </c>
      <c r="F292" s="64" t="str">
        <f ca="1">IF($C292="","",IF(ISERROR(VLOOKUP(C292,Athletes,7,FALSE)),"",VLOOKUP(C292,Athletes,7,FALSE)))</f>
        <v>U13G</v>
      </c>
      <c r="G292" s="71">
        <f ca="1">IF(M292="","",VLOOKUP($B292,INDIRECT(L292),6,FALSE))</f>
        <v>5.09</v>
      </c>
      <c r="H292" s="35" t="str">
        <f ca="1">"U" &amp; ROW(H292)+1-$B292 &amp; ":U" &amp; ROW(H292)-$B292+VLOOKUP(1,INDIRECT("A" &amp; ROW(H292)+1-$B292 &amp; ":B999"),2,0)</f>
        <v>U292:U294</v>
      </c>
      <c r="I292" s="35" t="str">
        <f ca="1">"R" &amp; ROW(I292)+1-$B292 &amp; ":R" &amp; ROW(I292)-$B292+VLOOKUP(1,INDIRECT("A" &amp; ROW(I292)+1-$B292 &amp; ":B999"),2,0)</f>
        <v>R292:R294</v>
      </c>
      <c r="J292" s="35" t="str">
        <f ca="1">"S" &amp; ROW(J292)+1-$B292 &amp; ":S" &amp; ROW(J292)-$B292+VLOOKUP(1,INDIRECT("A" &amp; ROW(J292)+1-$B292 &amp; ":B999"),2,0)</f>
        <v>S292:S294</v>
      </c>
      <c r="K292" s="35" t="str">
        <f ca="1">"T" &amp; ROW(K292)+1-$B292 &amp; ":T" &amp; ROW(K292)-$B292+VLOOKUP(1,INDIRECT("A" &amp; ROW(K292)+1-$B292 &amp; ":B999"),2,0)</f>
        <v>T292:T294</v>
      </c>
      <c r="L292" s="35" t="str">
        <f ca="1">"M" &amp; ROW(I292)+1-$B292 &amp; ":U" &amp; ROW(I292)-$B292+VLOOKUP(1,INDIRECT("A" &amp; ROW(I292)+1-$B292 &amp; ":B999"),2,0)</f>
        <v>M292:U294</v>
      </c>
      <c r="M292">
        <f ca="1">IF(N292="","",RANK($U292,INDIRECT(H292),0))</f>
        <v>3</v>
      </c>
      <c r="N292" s="1">
        <v>159</v>
      </c>
      <c r="O292" s="2">
        <v>4.13</v>
      </c>
      <c r="P292" s="2">
        <v>0</v>
      </c>
      <c r="Q292" s="2">
        <v>0</v>
      </c>
      <c r="R292" s="2">
        <f>IF(RANK($O292,$O292:$Q292,0)=1,$O292,IF(RANK($P292,$O292:$Q292,0)=1,$P292,$Q292))</f>
        <v>4.13</v>
      </c>
      <c r="S292" s="2">
        <f>IF(RANK($O292,$O292:$Q292,0)=2,$O292,IF(RANK($P292,$O292:$Q292,0)=2,$P292,$Q292))</f>
        <v>0</v>
      </c>
      <c r="T292" s="2">
        <f>IF(RANK($O292,$O292:$Q292,0)=3,$O292,IF(RANK($P292,$O292:$Q292,0)=3,$P292,$Q292))</f>
        <v>0</v>
      </c>
      <c r="U292" s="2">
        <f>((($R292)*10000)+$S292)*10000+$T292+$N292/1000</f>
        <v>413000000.15899998</v>
      </c>
    </row>
    <row r="293" spans="1:23" x14ac:dyDescent="0.2">
      <c r="A293" s="35" t="str">
        <f>IF(AND(N294=""),1,"")</f>
        <v/>
      </c>
      <c r="B293" s="70">
        <f>IF(B292="",1,B292+1)</f>
        <v>2</v>
      </c>
      <c r="C293" s="70">
        <f ca="1">IF(M293="","",VLOOKUP($B293,INDIRECT(L293),2,FALSE))</f>
        <v>161</v>
      </c>
      <c r="D293" s="64" t="str">
        <f ca="1">IF($C293="","",IF(ISERROR(VLOOKUP(C293,Athletes,2,FALSE)),"Unknown Athlete",PROPER(VLOOKUP(C293,Athletes,2,FALSE))))</f>
        <v>Rosie Norvill</v>
      </c>
      <c r="E293" s="64" t="str">
        <f ca="1">IF($C293="","",IF(VLOOKUP(C293,Athletes,3,FALSE)="","",VLOOKUP(C293,Athletes,3,FALSE)))</f>
        <v>Truro High</v>
      </c>
      <c r="F293" s="64" t="str">
        <f ca="1">IF($C293="","",IF(ISERROR(VLOOKUP(C293,Athletes,7,FALSE)),"",VLOOKUP(C293,Athletes,7,FALSE)))</f>
        <v>U13G</v>
      </c>
      <c r="G293" s="71">
        <f ca="1">IF(M293="","",VLOOKUP($B293,INDIRECT(L293),6,FALSE))</f>
        <v>4.18</v>
      </c>
      <c r="H293" s="35" t="str">
        <f ca="1">"U" &amp; ROW(H293)+1-$B293 &amp; ":U" &amp; ROW(H293)-$B293+VLOOKUP(1,INDIRECT("A" &amp; ROW(H293)+1-$B293 &amp; ":B999"),2,0)</f>
        <v>U292:U294</v>
      </c>
      <c r="I293" s="35" t="str">
        <f ca="1">"R" &amp; ROW(I293)+1-$B293 &amp; ":R" &amp; ROW(I293)-$B293+VLOOKUP(1,INDIRECT("A" &amp; ROW(I293)+1-$B293 &amp; ":B999"),2,0)</f>
        <v>R292:R294</v>
      </c>
      <c r="J293" s="35" t="str">
        <f ca="1">"S" &amp; ROW(J293)+1-$B293 &amp; ":S" &amp; ROW(J293)-$B293+VLOOKUP(1,INDIRECT("A" &amp; ROW(J293)+1-$B293 &amp; ":B999"),2,0)</f>
        <v>S292:S294</v>
      </c>
      <c r="K293" s="35" t="str">
        <f ca="1">"T" &amp; ROW(K293)+1-$B293 &amp; ":T" &amp; ROW(K293)-$B293+VLOOKUP(1,INDIRECT("A" &amp; ROW(K293)+1-$B293 &amp; ":B999"),2,0)</f>
        <v>T292:T294</v>
      </c>
      <c r="L293" s="35" t="str">
        <f ca="1">"M" &amp; ROW(I293)+1-$B293 &amp; ":U" &amp; ROW(I293)-$B293+VLOOKUP(1,INDIRECT("A" &amp; ROW(I293)+1-$B293 &amp; ":B999"),2,0)</f>
        <v>M292:U294</v>
      </c>
      <c r="M293">
        <f ca="1">IF(N293="","",RANK($U293,INDIRECT(H293),0))</f>
        <v>2</v>
      </c>
      <c r="N293" s="1">
        <v>161</v>
      </c>
      <c r="O293" s="2">
        <v>4.18</v>
      </c>
      <c r="P293" s="2">
        <v>0</v>
      </c>
      <c r="Q293" s="2">
        <v>0</v>
      </c>
      <c r="R293" s="2">
        <f>IF(RANK($O293,$O293:$Q293,0)=1,$O293,IF(RANK($P293,$O293:$Q293,0)=1,$P293,$Q293))</f>
        <v>4.18</v>
      </c>
      <c r="S293" s="2">
        <f>IF(RANK($O293,$O293:$Q293,0)=2,$O293,IF(RANK($P293,$O293:$Q293,0)=2,$P293,$Q293))</f>
        <v>0</v>
      </c>
      <c r="T293" s="2">
        <f>IF(RANK($O293,$O293:$Q293,0)=3,$O293,IF(RANK($P293,$O293:$Q293,0)=3,$P293,$Q293))</f>
        <v>0</v>
      </c>
      <c r="U293" s="2">
        <f>((($R293)*10000)+$S293)*10000+$T293+$N293/1000</f>
        <v>418000000.16100001</v>
      </c>
    </row>
    <row r="294" spans="1:23" x14ac:dyDescent="0.2">
      <c r="A294" s="35">
        <f>IF(AND(N295=""),1,"")</f>
        <v>1</v>
      </c>
      <c r="B294" s="70">
        <f>IF(B293="",1,B293+1)</f>
        <v>3</v>
      </c>
      <c r="C294" s="70">
        <f ca="1">IF(M294="","",VLOOKUP($B294,INDIRECT(L294),2,FALSE))</f>
        <v>159</v>
      </c>
      <c r="D294" s="64" t="str">
        <f ca="1">IF($C294="","",IF(ISERROR(VLOOKUP(C294,Athletes,2,FALSE)),"Unknown Athlete",PROPER(VLOOKUP(C294,Athletes,2,FALSE))))</f>
        <v>Hattie Stubbs</v>
      </c>
      <c r="E294" s="64" t="str">
        <f ca="1">IF($C294="","",IF(VLOOKUP(C294,Athletes,3,FALSE)="","",VLOOKUP(C294,Athletes,3,FALSE)))</f>
        <v>Truro High</v>
      </c>
      <c r="F294" s="64" t="str">
        <f ca="1">IF($C294="","",IF(ISERROR(VLOOKUP(C294,Athletes,7,FALSE)),"",VLOOKUP(C294,Athletes,7,FALSE)))</f>
        <v>U13G</v>
      </c>
      <c r="G294" s="71">
        <f ca="1">IF(M294="","",VLOOKUP($B294,INDIRECT(L294),6,FALSE))</f>
        <v>4.13</v>
      </c>
      <c r="H294" s="35" t="str">
        <f ca="1">"U" &amp; ROW(H294)+1-$B294 &amp; ":U" &amp; ROW(H294)-$B294+VLOOKUP(1,INDIRECT("A" &amp; ROW(H294)+1-$B294 &amp; ":B999"),2,0)</f>
        <v>U292:U294</v>
      </c>
      <c r="I294" s="35" t="str">
        <f ca="1">"R" &amp; ROW(I294)+1-$B294 &amp; ":R" &amp; ROW(I294)-$B294+VLOOKUP(1,INDIRECT("A" &amp; ROW(I294)+1-$B294 &amp; ":B999"),2,0)</f>
        <v>R292:R294</v>
      </c>
      <c r="J294" s="35" t="str">
        <f ca="1">"S" &amp; ROW(J294)+1-$B294 &amp; ":S" &amp; ROW(J294)-$B294+VLOOKUP(1,INDIRECT("A" &amp; ROW(J294)+1-$B294 &amp; ":B999"),2,0)</f>
        <v>S292:S294</v>
      </c>
      <c r="K294" s="35" t="str">
        <f ca="1">"T" &amp; ROW(K294)+1-$B294 &amp; ":T" &amp; ROW(K294)-$B294+VLOOKUP(1,INDIRECT("A" &amp; ROW(K294)+1-$B294 &amp; ":B999"),2,0)</f>
        <v>T292:T294</v>
      </c>
      <c r="L294" s="35" t="str">
        <f ca="1">"M" &amp; ROW(I294)+1-$B294 &amp; ":U" &amp; ROW(I294)-$B294+VLOOKUP(1,INDIRECT("A" &amp; ROW(I294)+1-$B294 &amp; ":B999"),2,0)</f>
        <v>M292:U294</v>
      </c>
      <c r="M294">
        <f ca="1">IF(N294="","",RANK($U294,INDIRECT(H294),0))</f>
        <v>1</v>
      </c>
      <c r="N294" s="1">
        <v>167</v>
      </c>
      <c r="O294" s="2">
        <v>5.09</v>
      </c>
      <c r="P294" s="2">
        <v>0</v>
      </c>
      <c r="Q294" s="2">
        <v>0</v>
      </c>
      <c r="R294" s="2">
        <f>IF(RANK($O294,$O294:$Q294,0)=1,$O294,IF(RANK($P294,$O294:$Q294,0)=1,$P294,$Q294))</f>
        <v>5.09</v>
      </c>
      <c r="S294" s="2">
        <f>IF(RANK($O294,$O294:$Q294,0)=2,$O294,IF(RANK($P294,$O294:$Q294,0)=2,$P294,$Q294))</f>
        <v>0</v>
      </c>
      <c r="T294" s="2">
        <f>IF(RANK($O294,$O294:$Q294,0)=3,$O294,IF(RANK($P294,$O294:$Q294,0)=3,$P294,$Q294))</f>
        <v>0</v>
      </c>
      <c r="U294" s="2">
        <f>((($R294)*10000)+$S294)*10000+$T294+$N294/1000</f>
        <v>509000000.167</v>
      </c>
    </row>
    <row r="295" spans="1:23" x14ac:dyDescent="0.2">
      <c r="A295"/>
      <c r="B295"/>
      <c r="C295"/>
      <c r="D295"/>
      <c r="E295"/>
      <c r="F295"/>
      <c r="G295"/>
      <c r="J295"/>
      <c r="K295"/>
      <c r="L295"/>
      <c r="N295"/>
      <c r="O295"/>
      <c r="P295"/>
      <c r="Q295"/>
    </row>
    <row r="296" spans="1:23" x14ac:dyDescent="0.2">
      <c r="A296"/>
      <c r="B296"/>
      <c r="C296"/>
      <c r="D296"/>
      <c r="E296"/>
      <c r="F296"/>
      <c r="G296"/>
      <c r="J296"/>
      <c r="K296"/>
      <c r="L296"/>
      <c r="N296"/>
      <c r="O296"/>
      <c r="P296"/>
      <c r="Q296"/>
    </row>
    <row r="297" spans="1:23" x14ac:dyDescent="0.2">
      <c r="A297"/>
      <c r="B297"/>
      <c r="C297"/>
      <c r="D297"/>
      <c r="E297"/>
      <c r="F297"/>
      <c r="G297"/>
      <c r="J297"/>
      <c r="K297"/>
      <c r="L297"/>
      <c r="N297"/>
      <c r="O297"/>
      <c r="P297"/>
      <c r="Q297"/>
    </row>
    <row r="298" spans="1:23" ht="18" x14ac:dyDescent="0.25">
      <c r="B298" s="63" t="s">
        <v>10</v>
      </c>
      <c r="C298" s="63" t="s">
        <v>491</v>
      </c>
      <c r="E298" s="63"/>
      <c r="G298" s="65"/>
      <c r="N298" s="31" t="s">
        <v>15</v>
      </c>
      <c r="O298" s="32"/>
      <c r="P298" s="32"/>
      <c r="Q298" s="33"/>
      <c r="R298" s="33"/>
      <c r="S298" s="33"/>
      <c r="T298" s="33"/>
      <c r="U298" s="34"/>
      <c r="V298" s="34"/>
      <c r="W298" s="34"/>
    </row>
    <row r="299" spans="1:23" ht="15.75" customHeight="1" x14ac:dyDescent="0.25">
      <c r="B299" s="63"/>
      <c r="D299" s="63"/>
      <c r="E299" s="66"/>
      <c r="N299"/>
      <c r="R299" s="2"/>
      <c r="S299" s="2"/>
      <c r="T299" s="2"/>
    </row>
    <row r="300" spans="1:23" ht="15.75" thickBot="1" x14ac:dyDescent="0.25">
      <c r="A300" s="37" t="s">
        <v>50</v>
      </c>
      <c r="B300" s="8" t="s">
        <v>9</v>
      </c>
      <c r="C300" s="8" t="s">
        <v>62</v>
      </c>
      <c r="D300" s="8" t="s">
        <v>6</v>
      </c>
      <c r="E300" s="8" t="s">
        <v>7</v>
      </c>
      <c r="F300" s="8" t="s">
        <v>49</v>
      </c>
      <c r="G300" s="40" t="s">
        <v>12</v>
      </c>
      <c r="H300" s="37" t="s">
        <v>54</v>
      </c>
      <c r="I300" s="37" t="s">
        <v>51</v>
      </c>
      <c r="J300" s="37" t="s">
        <v>52</v>
      </c>
      <c r="K300" s="37" t="s">
        <v>53</v>
      </c>
      <c r="L300" s="37" t="s">
        <v>24</v>
      </c>
      <c r="M300" s="10" t="s">
        <v>23</v>
      </c>
      <c r="N300" s="9" t="s">
        <v>62</v>
      </c>
      <c r="O300" s="11" t="s">
        <v>16</v>
      </c>
      <c r="P300" s="11" t="s">
        <v>17</v>
      </c>
      <c r="Q300" s="11" t="s">
        <v>18</v>
      </c>
      <c r="R300" s="12" t="s">
        <v>19</v>
      </c>
      <c r="S300" s="12" t="s">
        <v>20</v>
      </c>
      <c r="T300" s="12" t="s">
        <v>21</v>
      </c>
      <c r="U300" s="10" t="s">
        <v>22</v>
      </c>
    </row>
    <row r="301" spans="1:23" ht="15" x14ac:dyDescent="0.2">
      <c r="B301" s="68"/>
      <c r="C301" s="68"/>
      <c r="D301" s="68"/>
      <c r="E301" s="68"/>
      <c r="F301" s="68"/>
      <c r="G301" s="69"/>
      <c r="H301" s="35"/>
      <c r="I301" s="35"/>
      <c r="N301"/>
      <c r="R301" s="2"/>
      <c r="S301" s="2"/>
      <c r="T301" s="2"/>
      <c r="U301" s="2"/>
    </row>
    <row r="302" spans="1:23" x14ac:dyDescent="0.2">
      <c r="A302" s="35">
        <f>IF(AND(N303=""),1,"")</f>
        <v>1</v>
      </c>
      <c r="B302" s="70">
        <f>IF(B301="",1,B301+1)</f>
        <v>1</v>
      </c>
      <c r="C302" s="70">
        <f ca="1">IF(M302="","",VLOOKUP($B302,INDIRECT(L302),2,FALSE))</f>
        <v>93</v>
      </c>
      <c r="D302" s="64" t="str">
        <f ca="1">IF($C302="","",IF(ISERROR(VLOOKUP(C302,Athletes,2,FALSE)),"Unknown Athlete",PROPER(VLOOKUP(C302,Athletes,2,FALSE))))</f>
        <v>Jack Nancarrow</v>
      </c>
      <c r="E302" s="64" t="str">
        <f ca="1">IF($C302="","",IF(VLOOKUP(C302,Athletes,3,FALSE)="","",VLOOKUP(C302,Athletes,3,FALSE)))</f>
        <v>N&amp;P</v>
      </c>
      <c r="F302" s="64" t="str">
        <f ca="1">IF($C302="","",IF(ISERROR(VLOOKUP(C302,Athletes,7,FALSE)),"",VLOOKUP(C302,Athletes,7,FALSE)))</f>
        <v>SM</v>
      </c>
      <c r="G302" s="71">
        <f ca="1">IF(M302="","",VLOOKUP($B302,INDIRECT(L302),6,FALSE))</f>
        <v>36.369999999999997</v>
      </c>
      <c r="H302" s="35" t="str">
        <f ca="1">"U" &amp; ROW(H302)+1-$B302 &amp; ":U" &amp; ROW(H302)-$B302+VLOOKUP(1,INDIRECT("A" &amp; ROW(H302)+1-$B302 &amp; ":B999"),2,0)</f>
        <v>U302:U302</v>
      </c>
      <c r="I302" s="35" t="str">
        <f ca="1">"R" &amp; ROW(I302)+1-$B302 &amp; ":R" &amp; ROW(I302)-$B302+VLOOKUP(1,INDIRECT("A" &amp; ROW(I302)+1-$B302 &amp; ":B999"),2,0)</f>
        <v>R302:R302</v>
      </c>
      <c r="J302" s="35" t="str">
        <f ca="1">"S" &amp; ROW(J302)+1-$B302 &amp; ":S" &amp; ROW(J302)-$B302+VLOOKUP(1,INDIRECT("A" &amp; ROW(J302)+1-$B302 &amp; ":B999"),2,0)</f>
        <v>S302:S302</v>
      </c>
      <c r="K302" s="35" t="str">
        <f ca="1">"T" &amp; ROW(K302)+1-$B302 &amp; ":T" &amp; ROW(K302)-$B302+VLOOKUP(1,INDIRECT("A" &amp; ROW(K302)+1-$B302 &amp; ":B999"),2,0)</f>
        <v>T302:T302</v>
      </c>
      <c r="L302" s="35" t="str">
        <f ca="1">"M" &amp; ROW(I302)+1-$B302 &amp; ":U" &amp; ROW(I302)-$B302+VLOOKUP(1,INDIRECT("A" &amp; ROW(I302)+1-$B302 &amp; ":B999"),2,0)</f>
        <v>M302:U302</v>
      </c>
      <c r="M302">
        <f ca="1">IF(N302="","",RANK($U302,INDIRECT(H302),0))</f>
        <v>1</v>
      </c>
      <c r="N302" s="1">
        <v>93</v>
      </c>
      <c r="O302" s="2">
        <v>36.369999999999997</v>
      </c>
      <c r="P302" s="2">
        <v>0</v>
      </c>
      <c r="Q302" s="2">
        <v>0</v>
      </c>
      <c r="R302" s="2">
        <f>IF(RANK($O302,$O302:$Q302,0)=1,$O302,IF(RANK($P302,$O302:$Q302,0)=1,$P302,$Q302))</f>
        <v>36.369999999999997</v>
      </c>
      <c r="S302" s="2">
        <f>IF(RANK($O302,$O302:$Q302,0)=2,$O302,IF(RANK($P302,$O302:$Q302,0)=2,$P302,$Q302))</f>
        <v>0</v>
      </c>
      <c r="T302" s="2">
        <f>IF(RANK($O302,$O302:$Q302,0)=3,$O302,IF(RANK($P302,$O302:$Q302,0)=3,$P302,$Q302))</f>
        <v>0</v>
      </c>
      <c r="U302" s="2">
        <f>((($R302)*10000)+$S302)*10000+$T302+$N302/1000</f>
        <v>3637000000.0929999</v>
      </c>
    </row>
    <row r="303" spans="1:23" x14ac:dyDescent="0.2">
      <c r="A303"/>
      <c r="B303"/>
      <c r="C303"/>
      <c r="D303"/>
      <c r="E303"/>
      <c r="F303"/>
      <c r="G303"/>
      <c r="J303"/>
      <c r="K303"/>
      <c r="L303"/>
      <c r="N303"/>
      <c r="O303"/>
      <c r="P303"/>
      <c r="Q303"/>
    </row>
    <row r="304" spans="1:23" x14ac:dyDescent="0.2">
      <c r="A304"/>
      <c r="B304"/>
      <c r="C304"/>
      <c r="D304"/>
      <c r="E304"/>
      <c r="F304"/>
      <c r="G304"/>
      <c r="J304"/>
      <c r="K304"/>
      <c r="L304"/>
      <c r="N304"/>
      <c r="O304"/>
      <c r="P304"/>
      <c r="Q304"/>
    </row>
    <row r="305" spans="1:23" x14ac:dyDescent="0.2">
      <c r="A305"/>
      <c r="B305"/>
      <c r="C305"/>
      <c r="D305"/>
      <c r="E305"/>
      <c r="F305"/>
      <c r="G305"/>
      <c r="J305"/>
      <c r="K305"/>
      <c r="L305"/>
      <c r="N305"/>
      <c r="O305"/>
      <c r="P305"/>
      <c r="Q305"/>
    </row>
    <row r="306" spans="1:23" ht="18" x14ac:dyDescent="0.25">
      <c r="B306" s="63" t="s">
        <v>10</v>
      </c>
      <c r="C306" s="63" t="s">
        <v>491</v>
      </c>
      <c r="E306" s="63"/>
      <c r="G306" s="65"/>
      <c r="N306" s="31" t="s">
        <v>15</v>
      </c>
      <c r="O306" s="32"/>
      <c r="P306" s="32"/>
      <c r="Q306" s="33"/>
      <c r="R306" s="33"/>
      <c r="S306" s="33"/>
      <c r="T306" s="33"/>
      <c r="U306" s="34"/>
      <c r="V306" s="34"/>
      <c r="W306" s="34"/>
    </row>
    <row r="307" spans="1:23" ht="15.75" customHeight="1" x14ac:dyDescent="0.25">
      <c r="B307" s="63"/>
      <c r="D307" s="63"/>
      <c r="E307" s="66"/>
      <c r="N307"/>
      <c r="R307" s="2"/>
      <c r="S307" s="2"/>
      <c r="T307" s="2"/>
    </row>
    <row r="308" spans="1:23" ht="15.75" thickBot="1" x14ac:dyDescent="0.25">
      <c r="A308" s="37" t="s">
        <v>50</v>
      </c>
      <c r="B308" s="8" t="s">
        <v>9</v>
      </c>
      <c r="C308" s="8" t="s">
        <v>62</v>
      </c>
      <c r="D308" s="8" t="s">
        <v>6</v>
      </c>
      <c r="E308" s="8" t="s">
        <v>7</v>
      </c>
      <c r="F308" s="8" t="s">
        <v>49</v>
      </c>
      <c r="G308" s="40" t="s">
        <v>12</v>
      </c>
      <c r="H308" s="37" t="s">
        <v>54</v>
      </c>
      <c r="I308" s="37" t="s">
        <v>51</v>
      </c>
      <c r="J308" s="37" t="s">
        <v>52</v>
      </c>
      <c r="K308" s="37" t="s">
        <v>53</v>
      </c>
      <c r="L308" s="37" t="s">
        <v>24</v>
      </c>
      <c r="M308" s="10" t="s">
        <v>23</v>
      </c>
      <c r="N308" s="9" t="s">
        <v>62</v>
      </c>
      <c r="O308" s="11" t="s">
        <v>16</v>
      </c>
      <c r="P308" s="11" t="s">
        <v>17</v>
      </c>
      <c r="Q308" s="11" t="s">
        <v>18</v>
      </c>
      <c r="R308" s="12" t="s">
        <v>19</v>
      </c>
      <c r="S308" s="12" t="s">
        <v>20</v>
      </c>
      <c r="T308" s="12" t="s">
        <v>21</v>
      </c>
      <c r="U308" s="10" t="s">
        <v>22</v>
      </c>
    </row>
    <row r="309" spans="1:23" ht="15" x14ac:dyDescent="0.2">
      <c r="B309" s="68"/>
      <c r="C309" s="68"/>
      <c r="D309" s="68"/>
      <c r="E309" s="68"/>
      <c r="F309" s="68"/>
      <c r="G309" s="69"/>
      <c r="H309" s="35"/>
      <c r="I309" s="35"/>
      <c r="N309"/>
      <c r="R309" s="2"/>
      <c r="S309" s="2"/>
      <c r="T309" s="2"/>
      <c r="U309" s="2"/>
    </row>
    <row r="310" spans="1:23" x14ac:dyDescent="0.2">
      <c r="A310" s="35">
        <f>IF(AND(N311=""),1,"")</f>
        <v>1</v>
      </c>
      <c r="B310" s="70">
        <f>IF(B309="",1,B309+1)</f>
        <v>1</v>
      </c>
      <c r="C310" s="70">
        <f ca="1">IF(M310="","",VLOOKUP($B310,INDIRECT(L310),2,FALSE))</f>
        <v>50</v>
      </c>
      <c r="D310" s="64" t="str">
        <f ca="1">IF($C310="","",IF(ISERROR(VLOOKUP(C310,Athletes,2,FALSE)),"Unknown Athlete",PROPER(VLOOKUP(C310,Athletes,2,FALSE))))</f>
        <v>Bertie Payton</v>
      </c>
      <c r="E310" s="64" t="str">
        <f ca="1">IF($C310="","",IF(VLOOKUP(C310,Athletes,3,FALSE)="","",VLOOKUP(C310,Athletes,3,FALSE)))</f>
        <v>N&amp;P</v>
      </c>
      <c r="F310" s="64" t="str">
        <f ca="1">IF($C310="","",IF(ISERROR(VLOOKUP(C310,Athletes,7,FALSE)),"",VLOOKUP(C310,Athletes,7,FALSE)))</f>
        <v>U13B</v>
      </c>
      <c r="G310" s="71">
        <f ca="1">IF(M310="","",VLOOKUP($B310,INDIRECT(L310),6,FALSE))</f>
        <v>17.71</v>
      </c>
      <c r="H310" s="35" t="str">
        <f ca="1">"U" &amp; ROW(H310)+1-$B310 &amp; ":U" &amp; ROW(H310)-$B310+VLOOKUP(1,INDIRECT("A" &amp; ROW(H310)+1-$B310 &amp; ":B999"),2,0)</f>
        <v>U310:U310</v>
      </c>
      <c r="I310" s="35" t="str">
        <f ca="1">"R" &amp; ROW(I310)+1-$B310 &amp; ":R" &amp; ROW(I310)-$B310+VLOOKUP(1,INDIRECT("A" &amp; ROW(I310)+1-$B310 &amp; ":B999"),2,0)</f>
        <v>R310:R310</v>
      </c>
      <c r="J310" s="35" t="str">
        <f ca="1">"S" &amp; ROW(J310)+1-$B310 &amp; ":S" &amp; ROW(J310)-$B310+VLOOKUP(1,INDIRECT("A" &amp; ROW(J310)+1-$B310 &amp; ":B999"),2,0)</f>
        <v>S310:S310</v>
      </c>
      <c r="K310" s="35" t="str">
        <f ca="1">"T" &amp; ROW(K310)+1-$B310 &amp; ":T" &amp; ROW(K310)-$B310+VLOOKUP(1,INDIRECT("A" &amp; ROW(K310)+1-$B310 &amp; ":B999"),2,0)</f>
        <v>T310:T310</v>
      </c>
      <c r="L310" s="35" t="str">
        <f ca="1">"M" &amp; ROW(I310)+1-$B310 &amp; ":U" &amp; ROW(I310)-$B310+VLOOKUP(1,INDIRECT("A" &amp; ROW(I310)+1-$B310 &amp; ":B999"),2,0)</f>
        <v>M310:U310</v>
      </c>
      <c r="M310">
        <f ca="1">IF(N310="","",RANK($U310,INDIRECT(H310),0))</f>
        <v>1</v>
      </c>
      <c r="N310" s="1">
        <v>50</v>
      </c>
      <c r="O310" s="2">
        <v>17.71</v>
      </c>
      <c r="P310" s="2">
        <v>0</v>
      </c>
      <c r="Q310" s="2">
        <v>0</v>
      </c>
      <c r="R310" s="2">
        <f>IF(RANK($O310,$O310:$Q310,0)=1,$O310,IF(RANK($P310,$O310:$Q310,0)=1,$P310,$Q310))</f>
        <v>17.71</v>
      </c>
      <c r="S310" s="2">
        <f>IF(RANK($O310,$O310:$Q310,0)=2,$O310,IF(RANK($P310,$O310:$Q310,0)=2,$P310,$Q310))</f>
        <v>0</v>
      </c>
      <c r="T310" s="2">
        <f>IF(RANK($O310,$O310:$Q310,0)=3,$O310,IF(RANK($P310,$O310:$Q310,0)=3,$P310,$Q310))</f>
        <v>0</v>
      </c>
      <c r="U310" s="2">
        <f>((($R310)*10000)+$S310)*10000+$T310+$N310/1000</f>
        <v>1771000000.05</v>
      </c>
    </row>
    <row r="311" spans="1:23" x14ac:dyDescent="0.2">
      <c r="A311"/>
      <c r="B311"/>
      <c r="C311"/>
      <c r="D311"/>
      <c r="E311"/>
      <c r="F311"/>
      <c r="G311"/>
      <c r="J311"/>
      <c r="K311"/>
      <c r="L311"/>
      <c r="N311"/>
      <c r="O311"/>
      <c r="P311"/>
      <c r="Q311"/>
    </row>
    <row r="312" spans="1:23" x14ac:dyDescent="0.2">
      <c r="A312"/>
      <c r="B312"/>
      <c r="C312"/>
      <c r="D312"/>
      <c r="E312"/>
      <c r="F312"/>
      <c r="G312"/>
      <c r="J312"/>
      <c r="K312"/>
      <c r="L312"/>
      <c r="N312"/>
      <c r="O312"/>
      <c r="P312"/>
      <c r="Q312"/>
    </row>
    <row r="313" spans="1:23" x14ac:dyDescent="0.2">
      <c r="A313"/>
      <c r="B313"/>
      <c r="C313"/>
      <c r="D313"/>
      <c r="E313"/>
      <c r="F313"/>
      <c r="G313"/>
      <c r="J313"/>
      <c r="K313"/>
      <c r="L313"/>
      <c r="N313"/>
      <c r="O313"/>
      <c r="P313"/>
      <c r="Q313"/>
    </row>
    <row r="314" spans="1:23" ht="18" x14ac:dyDescent="0.25">
      <c r="B314" s="63" t="s">
        <v>10</v>
      </c>
      <c r="C314" s="63" t="s">
        <v>555</v>
      </c>
      <c r="E314" s="63"/>
      <c r="G314" s="65"/>
      <c r="N314" s="31" t="s">
        <v>15</v>
      </c>
      <c r="O314" s="32"/>
      <c r="P314" s="32"/>
      <c r="Q314" s="33"/>
      <c r="R314" s="33"/>
      <c r="S314" s="33"/>
      <c r="T314" s="33"/>
      <c r="U314" s="34"/>
      <c r="V314" s="34"/>
      <c r="W314" s="34"/>
    </row>
    <row r="315" spans="1:23" ht="15.75" customHeight="1" x14ac:dyDescent="0.25">
      <c r="B315" s="63"/>
      <c r="D315" s="63"/>
      <c r="E315" s="66"/>
      <c r="N315"/>
      <c r="R315" s="2"/>
      <c r="S315" s="2"/>
      <c r="T315" s="2"/>
    </row>
    <row r="316" spans="1:23" ht="15.75" thickBot="1" x14ac:dyDescent="0.25">
      <c r="A316" s="37" t="s">
        <v>50</v>
      </c>
      <c r="B316" s="8" t="s">
        <v>9</v>
      </c>
      <c r="C316" s="8" t="s">
        <v>62</v>
      </c>
      <c r="D316" s="8" t="s">
        <v>6</v>
      </c>
      <c r="E316" s="8" t="s">
        <v>7</v>
      </c>
      <c r="F316" s="8" t="s">
        <v>49</v>
      </c>
      <c r="G316" s="40" t="s">
        <v>12</v>
      </c>
      <c r="H316" s="37" t="s">
        <v>54</v>
      </c>
      <c r="I316" s="37" t="s">
        <v>51</v>
      </c>
      <c r="J316" s="37" t="s">
        <v>52</v>
      </c>
      <c r="K316" s="37" t="s">
        <v>53</v>
      </c>
      <c r="L316" s="37" t="s">
        <v>24</v>
      </c>
      <c r="M316" s="10" t="s">
        <v>23</v>
      </c>
      <c r="N316" s="9" t="s">
        <v>62</v>
      </c>
      <c r="O316" s="11" t="s">
        <v>16</v>
      </c>
      <c r="P316" s="11" t="s">
        <v>17</v>
      </c>
      <c r="Q316" s="11" t="s">
        <v>18</v>
      </c>
      <c r="R316" s="12" t="s">
        <v>19</v>
      </c>
      <c r="S316" s="12" t="s">
        <v>20</v>
      </c>
      <c r="T316" s="12" t="s">
        <v>21</v>
      </c>
      <c r="U316" s="10" t="s">
        <v>22</v>
      </c>
    </row>
    <row r="317" spans="1:23" ht="15" x14ac:dyDescent="0.2">
      <c r="B317" s="68"/>
      <c r="C317" s="68"/>
      <c r="D317" s="68"/>
      <c r="E317" s="68"/>
      <c r="F317" s="68"/>
      <c r="G317" s="69"/>
      <c r="H317" s="35"/>
      <c r="I317" s="35"/>
      <c r="N317"/>
      <c r="R317" s="2"/>
      <c r="S317" s="2"/>
      <c r="T317" s="2"/>
      <c r="U317" s="2"/>
    </row>
    <row r="318" spans="1:23" x14ac:dyDescent="0.2">
      <c r="A318" s="35" t="str">
        <f>IF(AND(N319=""),1,"")</f>
        <v/>
      </c>
      <c r="B318" s="70">
        <f>IF(B317="",1,B317+1)</f>
        <v>1</v>
      </c>
      <c r="C318" s="70">
        <f ca="1">IF(M318="","",VLOOKUP($B318,INDIRECT(L318),2,FALSE))</f>
        <v>131</v>
      </c>
      <c r="D318" s="64" t="str">
        <f ca="1">IF($C318="","",IF(ISERROR(VLOOKUP(C318,Athletes,2,FALSE)),"Unknown Athlete",PROPER(VLOOKUP(C318,Athletes,2,FALSE))))</f>
        <v>James Phillips</v>
      </c>
      <c r="E318" s="64" t="str">
        <f ca="1">IF($C318="","",IF(VLOOKUP(C318,Athletes,3,FALSE)="","",VLOOKUP(C318,Athletes,3,FALSE)))</f>
        <v>Helston CC</v>
      </c>
      <c r="F318" s="64" t="str">
        <f ca="1">IF($C318="","",IF(ISERROR(VLOOKUP(C318,Athletes,7,FALSE)),"",VLOOKUP(C318,Athletes,7,FALSE)))</f>
        <v>U17M</v>
      </c>
      <c r="G318" s="71">
        <f ca="1">IF(M318="","",VLOOKUP($B318,INDIRECT(L318),6,FALSE))</f>
        <v>5.82</v>
      </c>
      <c r="H318" s="35" t="str">
        <f ca="1">"U" &amp; ROW(H318)+1-$B318 &amp; ":U" &amp; ROW(H318)-$B318+VLOOKUP(1,INDIRECT("A" &amp; ROW(H318)+1-$B318 &amp; ":B999"),2,0)</f>
        <v>U318:U321</v>
      </c>
      <c r="I318" s="35" t="str">
        <f ca="1">"R" &amp; ROW(I318)+1-$B318 &amp; ":R" &amp; ROW(I318)-$B318+VLOOKUP(1,INDIRECT("A" &amp; ROW(I318)+1-$B318 &amp; ":B999"),2,0)</f>
        <v>R318:R321</v>
      </c>
      <c r="J318" s="35" t="str">
        <f ca="1">"S" &amp; ROW(J318)+1-$B318 &amp; ":S" &amp; ROW(J318)-$B318+VLOOKUP(1,INDIRECT("A" &amp; ROW(J318)+1-$B318 &amp; ":B999"),2,0)</f>
        <v>S318:S321</v>
      </c>
      <c r="K318" s="35" t="str">
        <f ca="1">"T" &amp; ROW(K318)+1-$B318 &amp; ":T" &amp; ROW(K318)-$B318+VLOOKUP(1,INDIRECT("A" &amp; ROW(K318)+1-$B318 &amp; ":B999"),2,0)</f>
        <v>T318:T321</v>
      </c>
      <c r="L318" s="35" t="str">
        <f ca="1">"M" &amp; ROW(I318)+1-$B318 &amp; ":U" &amp; ROW(I318)-$B318+VLOOKUP(1,INDIRECT("A" &amp; ROW(I318)+1-$B318 &amp; ":B999"),2,0)</f>
        <v>M318:U321</v>
      </c>
      <c r="M318">
        <f ca="1">IF(N318="","",RANK($U318,INDIRECT(H318),0))</f>
        <v>3</v>
      </c>
      <c r="N318" s="1">
        <v>31</v>
      </c>
      <c r="O318" s="2">
        <v>4.84</v>
      </c>
      <c r="P318" s="2">
        <v>0</v>
      </c>
      <c r="Q318" s="2">
        <v>0</v>
      </c>
      <c r="R318" s="2">
        <f>IF(RANK($O318,$O318:$Q318,0)=1,$O318,IF(RANK($P318,$O318:$Q318,0)=1,$P318,$Q318))</f>
        <v>4.84</v>
      </c>
      <c r="S318" s="2">
        <f>IF(RANK($O318,$O318:$Q318,0)=2,$O318,IF(RANK($P318,$O318:$Q318,0)=2,$P318,$Q318))</f>
        <v>0</v>
      </c>
      <c r="T318" s="2">
        <f>IF(RANK($O318,$O318:$Q318,0)=3,$O318,IF(RANK($P318,$O318:$Q318,0)=3,$P318,$Q318))</f>
        <v>0</v>
      </c>
      <c r="U318" s="2">
        <f>((($R318)*10000)+$S318)*10000+$T318+$N318/1000</f>
        <v>484000000.03100002</v>
      </c>
    </row>
    <row r="319" spans="1:23" x14ac:dyDescent="0.2">
      <c r="A319" s="35" t="str">
        <f>IF(AND(N320=""),1,"")</f>
        <v/>
      </c>
      <c r="B319" s="70">
        <f>IF(B318="",1,B318+1)</f>
        <v>2</v>
      </c>
      <c r="C319" s="70">
        <f ca="1">IF(M319="","",VLOOKUP($B319,INDIRECT(L319),2,FALSE))</f>
        <v>105</v>
      </c>
      <c r="D319" s="64" t="str">
        <f ca="1">IF($C319="","",IF(ISERROR(VLOOKUP(C319,Athletes,2,FALSE)),"Unknown Athlete",PROPER(VLOOKUP(C319,Athletes,2,FALSE))))</f>
        <v>Matteo Symons- Chan</v>
      </c>
      <c r="E319" s="64" t="str">
        <f ca="1">IF($C319="","",IF(VLOOKUP(C319,Athletes,3,FALSE)="","",VLOOKUP(C319,Athletes,3,FALSE)))</f>
        <v>Wadebridge Sch</v>
      </c>
      <c r="F319" s="64" t="str">
        <f ca="1">IF($C319="","",IF(ISERROR(VLOOKUP(C319,Athletes,7,FALSE)),"",VLOOKUP(C319,Athletes,7,FALSE)))</f>
        <v>U17M</v>
      </c>
      <c r="G319" s="71">
        <f ca="1">IF(M319="","",VLOOKUP($B319,INDIRECT(L319),6,FALSE))</f>
        <v>5.72</v>
      </c>
      <c r="H319" s="35" t="str">
        <f ca="1">"U" &amp; ROW(H319)+1-$B319 &amp; ":U" &amp; ROW(H319)-$B319+VLOOKUP(1,INDIRECT("A" &amp; ROW(H319)+1-$B319 &amp; ":B999"),2,0)</f>
        <v>U318:U321</v>
      </c>
      <c r="I319" s="35" t="str">
        <f ca="1">"R" &amp; ROW(I319)+1-$B319 &amp; ":R" &amp; ROW(I319)-$B319+VLOOKUP(1,INDIRECT("A" &amp; ROW(I319)+1-$B319 &amp; ":B999"),2,0)</f>
        <v>R318:R321</v>
      </c>
      <c r="J319" s="35" t="str">
        <f ca="1">"S" &amp; ROW(J319)+1-$B319 &amp; ":S" &amp; ROW(J319)-$B319+VLOOKUP(1,INDIRECT("A" &amp; ROW(J319)+1-$B319 &amp; ":B999"),2,0)</f>
        <v>S318:S321</v>
      </c>
      <c r="K319" s="35" t="str">
        <f ca="1">"T" &amp; ROW(K319)+1-$B319 &amp; ":T" &amp; ROW(K319)-$B319+VLOOKUP(1,INDIRECT("A" &amp; ROW(K319)+1-$B319 &amp; ":B999"),2,0)</f>
        <v>T318:T321</v>
      </c>
      <c r="L319" s="35" t="str">
        <f ca="1">"M" &amp; ROW(I319)+1-$B319 &amp; ":U" &amp; ROW(I319)-$B319+VLOOKUP(1,INDIRECT("A" &amp; ROW(I319)+1-$B319 &amp; ":B999"),2,0)</f>
        <v>M318:U321</v>
      </c>
      <c r="M319">
        <f ca="1">IF(N319="","",RANK($U319,INDIRECT(H319),0))</f>
        <v>4</v>
      </c>
      <c r="N319" s="1">
        <v>104</v>
      </c>
      <c r="O319" s="2">
        <v>4.67</v>
      </c>
      <c r="P319" s="2">
        <v>0</v>
      </c>
      <c r="Q319" s="2">
        <v>0</v>
      </c>
      <c r="R319" s="2">
        <f>IF(RANK($O319,$O319:$Q319,0)=1,$O319,IF(RANK($P319,$O319:$Q319,0)=1,$P319,$Q319))</f>
        <v>4.67</v>
      </c>
      <c r="S319" s="2">
        <f>IF(RANK($O319,$O319:$Q319,0)=2,$O319,IF(RANK($P319,$O319:$Q319,0)=2,$P319,$Q319))</f>
        <v>0</v>
      </c>
      <c r="T319" s="2">
        <f>IF(RANK($O319,$O319:$Q319,0)=3,$O319,IF(RANK($P319,$O319:$Q319,0)=3,$P319,$Q319))</f>
        <v>0</v>
      </c>
      <c r="U319" s="2">
        <f>((($R319)*10000)+$S319)*10000+$T319+$N319/1000</f>
        <v>467000000.10399997</v>
      </c>
    </row>
    <row r="320" spans="1:23" x14ac:dyDescent="0.2">
      <c r="A320" s="35" t="str">
        <f>IF(AND(N321=""),1,"")</f>
        <v/>
      </c>
      <c r="B320" s="70">
        <f>IF(B319="",1,B319+1)</f>
        <v>3</v>
      </c>
      <c r="C320" s="70">
        <f ca="1">IF(M320="","",VLOOKUP($B320,INDIRECT(L320),2,FALSE))</f>
        <v>31</v>
      </c>
      <c r="D320" s="64" t="str">
        <f ca="1">IF($C320="","",IF(ISERROR(VLOOKUP(C320,Athletes,2,FALSE)),"Unknown Athlete",PROPER(VLOOKUP(C320,Athletes,2,FALSE))))</f>
        <v>Logan Murray</v>
      </c>
      <c r="E320" s="64" t="str">
        <f ca="1">IF($C320="","",IF(VLOOKUP(C320,Athletes,3,FALSE)="","",VLOOKUP(C320,Athletes,3,FALSE)))</f>
        <v>CAC</v>
      </c>
      <c r="F320" s="64" t="str">
        <f ca="1">IF($C320="","",IF(ISERROR(VLOOKUP(C320,Athletes,7,FALSE)),"",VLOOKUP(C320,Athletes,7,FALSE)))</f>
        <v>U17M</v>
      </c>
      <c r="G320" s="71">
        <f ca="1">IF(M320="","",VLOOKUP($B320,INDIRECT(L320),6,FALSE))</f>
        <v>4.84</v>
      </c>
      <c r="H320" s="35" t="str">
        <f ca="1">"U" &amp; ROW(H320)+1-$B320 &amp; ":U" &amp; ROW(H320)-$B320+VLOOKUP(1,INDIRECT("A" &amp; ROW(H320)+1-$B320 &amp; ":B999"),2,0)</f>
        <v>U318:U321</v>
      </c>
      <c r="I320" s="35" t="str">
        <f ca="1">"R" &amp; ROW(I320)+1-$B320 &amp; ":R" &amp; ROW(I320)-$B320+VLOOKUP(1,INDIRECT("A" &amp; ROW(I320)+1-$B320 &amp; ":B999"),2,0)</f>
        <v>R318:R321</v>
      </c>
      <c r="J320" s="35" t="str">
        <f ca="1">"S" &amp; ROW(J320)+1-$B320 &amp; ":S" &amp; ROW(J320)-$B320+VLOOKUP(1,INDIRECT("A" &amp; ROW(J320)+1-$B320 &amp; ":B999"),2,0)</f>
        <v>S318:S321</v>
      </c>
      <c r="K320" s="35" t="str">
        <f ca="1">"T" &amp; ROW(K320)+1-$B320 &amp; ":T" &amp; ROW(K320)-$B320+VLOOKUP(1,INDIRECT("A" &amp; ROW(K320)+1-$B320 &amp; ":B999"),2,0)</f>
        <v>T318:T321</v>
      </c>
      <c r="L320" s="35" t="str">
        <f ca="1">"M" &amp; ROW(I320)+1-$B320 &amp; ":U" &amp; ROW(I320)-$B320+VLOOKUP(1,INDIRECT("A" &amp; ROW(I320)+1-$B320 &amp; ":B999"),2,0)</f>
        <v>M318:U321</v>
      </c>
      <c r="M320">
        <f ca="1">IF(N320="","",RANK($U320,INDIRECT(H320),0))</f>
        <v>2</v>
      </c>
      <c r="N320" s="1">
        <v>105</v>
      </c>
      <c r="O320" s="2">
        <v>5.72</v>
      </c>
      <c r="P320" s="2">
        <v>0</v>
      </c>
      <c r="Q320" s="2">
        <v>0</v>
      </c>
      <c r="R320" s="2">
        <f>IF(RANK($O320,$O320:$Q320,0)=1,$O320,IF(RANK($P320,$O320:$Q320,0)=1,$P320,$Q320))</f>
        <v>5.72</v>
      </c>
      <c r="S320" s="2">
        <f>IF(RANK($O320,$O320:$Q320,0)=2,$O320,IF(RANK($P320,$O320:$Q320,0)=2,$P320,$Q320))</f>
        <v>0</v>
      </c>
      <c r="T320" s="2">
        <f>IF(RANK($O320,$O320:$Q320,0)=3,$O320,IF(RANK($P320,$O320:$Q320,0)=3,$P320,$Q320))</f>
        <v>0</v>
      </c>
      <c r="U320" s="2">
        <f>((($R320)*10000)+$S320)*10000+$T320+$N320/1000</f>
        <v>572000000.10500002</v>
      </c>
    </row>
    <row r="321" spans="1:23" x14ac:dyDescent="0.2">
      <c r="A321" s="35">
        <f>IF(AND(N322=""),1,"")</f>
        <v>1</v>
      </c>
      <c r="B321" s="70">
        <f>IF(B320="",1,B320+1)</f>
        <v>4</v>
      </c>
      <c r="C321" s="70">
        <f ca="1">IF(M321="","",VLOOKUP($B321,INDIRECT(L321),2,FALSE))</f>
        <v>104</v>
      </c>
      <c r="D321" s="64" t="str">
        <f ca="1">IF($C321="","",IF(ISERROR(VLOOKUP(C321,Athletes,2,FALSE)),"Unknown Athlete",PROPER(VLOOKUP(C321,Athletes,2,FALSE))))</f>
        <v>Oakley Evans</v>
      </c>
      <c r="E321" s="64" t="str">
        <f ca="1">IF($C321="","",IF(VLOOKUP(C321,Athletes,3,FALSE)="","",VLOOKUP(C321,Athletes,3,FALSE)))</f>
        <v>CAC</v>
      </c>
      <c r="F321" s="64" t="str">
        <f ca="1">IF($C321="","",IF(ISERROR(VLOOKUP(C321,Athletes,7,FALSE)),"",VLOOKUP(C321,Athletes,7,FALSE)))</f>
        <v>U17M</v>
      </c>
      <c r="G321" s="71">
        <f ca="1">IF(M321="","",VLOOKUP($B321,INDIRECT(L321),6,FALSE))</f>
        <v>4.67</v>
      </c>
      <c r="H321" s="35" t="str">
        <f ca="1">"U" &amp; ROW(H321)+1-$B321 &amp; ":U" &amp; ROW(H321)-$B321+VLOOKUP(1,INDIRECT("A" &amp; ROW(H321)+1-$B321 &amp; ":B999"),2,0)</f>
        <v>U318:U321</v>
      </c>
      <c r="I321" s="35" t="str">
        <f ca="1">"R" &amp; ROW(I321)+1-$B321 &amp; ":R" &amp; ROW(I321)-$B321+VLOOKUP(1,INDIRECT("A" &amp; ROW(I321)+1-$B321 &amp; ":B999"),2,0)</f>
        <v>R318:R321</v>
      </c>
      <c r="J321" s="35" t="str">
        <f ca="1">"S" &amp; ROW(J321)+1-$B321 &amp; ":S" &amp; ROW(J321)-$B321+VLOOKUP(1,INDIRECT("A" &amp; ROW(J321)+1-$B321 &amp; ":B999"),2,0)</f>
        <v>S318:S321</v>
      </c>
      <c r="K321" s="35" t="str">
        <f ca="1">"T" &amp; ROW(K321)+1-$B321 &amp; ":T" &amp; ROW(K321)-$B321+VLOOKUP(1,INDIRECT("A" &amp; ROW(K321)+1-$B321 &amp; ":B999"),2,0)</f>
        <v>T318:T321</v>
      </c>
      <c r="L321" s="35" t="str">
        <f ca="1">"M" &amp; ROW(I321)+1-$B321 &amp; ":U" &amp; ROW(I321)-$B321+VLOOKUP(1,INDIRECT("A" &amp; ROW(I321)+1-$B321 &amp; ":B999"),2,0)</f>
        <v>M318:U321</v>
      </c>
      <c r="M321">
        <f ca="1">IF(N321="","",RANK($U321,INDIRECT(H321),0))</f>
        <v>1</v>
      </c>
      <c r="N321" s="1">
        <v>131</v>
      </c>
      <c r="O321" s="2">
        <v>5.82</v>
      </c>
      <c r="P321" s="2">
        <v>0</v>
      </c>
      <c r="Q321" s="2">
        <v>0</v>
      </c>
      <c r="R321" s="2">
        <f>IF(RANK($O321,$O321:$Q321,0)=1,$O321,IF(RANK($P321,$O321:$Q321,0)=1,$P321,$Q321))</f>
        <v>5.82</v>
      </c>
      <c r="S321" s="2">
        <f>IF(RANK($O321,$O321:$Q321,0)=2,$O321,IF(RANK($P321,$O321:$Q321,0)=2,$P321,$Q321))</f>
        <v>0</v>
      </c>
      <c r="T321" s="2">
        <f>IF(RANK($O321,$O321:$Q321,0)=3,$O321,IF(RANK($P321,$O321:$Q321,0)=3,$P321,$Q321))</f>
        <v>0</v>
      </c>
      <c r="U321" s="2">
        <f>((($R321)*10000)+$S321)*10000+$T321+$N321/1000</f>
        <v>582000000.13100004</v>
      </c>
    </row>
    <row r="322" spans="1:23" x14ac:dyDescent="0.2">
      <c r="A322"/>
      <c r="B322"/>
      <c r="C322"/>
      <c r="D322"/>
      <c r="E322"/>
      <c r="F322"/>
      <c r="G322"/>
      <c r="J322"/>
      <c r="K322"/>
      <c r="L322"/>
      <c r="N322"/>
      <c r="O322"/>
      <c r="P322"/>
      <c r="Q322"/>
    </row>
    <row r="323" spans="1:23" x14ac:dyDescent="0.2">
      <c r="A323"/>
      <c r="B323"/>
      <c r="C323"/>
      <c r="D323"/>
      <c r="E323"/>
      <c r="F323"/>
      <c r="G323"/>
      <c r="J323"/>
      <c r="K323"/>
      <c r="L323"/>
      <c r="N323"/>
      <c r="O323"/>
      <c r="P323"/>
      <c r="Q323"/>
    </row>
    <row r="324" spans="1:23" x14ac:dyDescent="0.2">
      <c r="A324"/>
      <c r="B324"/>
      <c r="C324"/>
      <c r="D324"/>
      <c r="E324"/>
      <c r="F324"/>
      <c r="G324"/>
      <c r="J324"/>
      <c r="K324"/>
      <c r="L324"/>
      <c r="N324"/>
      <c r="O324"/>
      <c r="P324"/>
      <c r="Q324"/>
    </row>
    <row r="325" spans="1:23" ht="18" x14ac:dyDescent="0.25">
      <c r="B325" s="63" t="s">
        <v>10</v>
      </c>
      <c r="C325" s="63" t="s">
        <v>555</v>
      </c>
      <c r="E325" s="63"/>
      <c r="G325" s="65"/>
      <c r="N325" s="31" t="s">
        <v>15</v>
      </c>
      <c r="O325" s="32"/>
      <c r="P325" s="32"/>
      <c r="Q325" s="33"/>
      <c r="R325" s="33"/>
      <c r="S325" s="33"/>
      <c r="T325" s="33"/>
      <c r="U325" s="34"/>
      <c r="V325" s="34"/>
      <c r="W325" s="34"/>
    </row>
    <row r="326" spans="1:23" ht="15.75" customHeight="1" x14ac:dyDescent="0.25">
      <c r="B326" s="63"/>
      <c r="D326" s="63"/>
      <c r="E326" s="66"/>
      <c r="N326"/>
      <c r="R326" s="2"/>
      <c r="S326" s="2"/>
      <c r="T326" s="2"/>
    </row>
    <row r="327" spans="1:23" ht="15.75" thickBot="1" x14ac:dyDescent="0.25">
      <c r="A327" s="37" t="s">
        <v>50</v>
      </c>
      <c r="B327" s="8" t="s">
        <v>9</v>
      </c>
      <c r="C327" s="8" t="s">
        <v>62</v>
      </c>
      <c r="D327" s="8" t="s">
        <v>6</v>
      </c>
      <c r="E327" s="8" t="s">
        <v>7</v>
      </c>
      <c r="F327" s="8" t="s">
        <v>49</v>
      </c>
      <c r="G327" s="40" t="s">
        <v>12</v>
      </c>
      <c r="H327" s="37" t="s">
        <v>54</v>
      </c>
      <c r="I327" s="37" t="s">
        <v>51</v>
      </c>
      <c r="J327" s="37" t="s">
        <v>52</v>
      </c>
      <c r="K327" s="37" t="s">
        <v>53</v>
      </c>
      <c r="L327" s="37" t="s">
        <v>24</v>
      </c>
      <c r="M327" s="10" t="s">
        <v>23</v>
      </c>
      <c r="N327" s="9" t="s">
        <v>62</v>
      </c>
      <c r="O327" s="11" t="s">
        <v>16</v>
      </c>
      <c r="P327" s="11" t="s">
        <v>17</v>
      </c>
      <c r="Q327" s="11" t="s">
        <v>18</v>
      </c>
      <c r="R327" s="12" t="s">
        <v>19</v>
      </c>
      <c r="S327" s="12" t="s">
        <v>20</v>
      </c>
      <c r="T327" s="12" t="s">
        <v>21</v>
      </c>
      <c r="U327" s="10" t="s">
        <v>22</v>
      </c>
    </row>
    <row r="328" spans="1:23" ht="15" x14ac:dyDescent="0.2">
      <c r="B328" s="68"/>
      <c r="C328" s="68"/>
      <c r="D328" s="68"/>
      <c r="E328" s="68"/>
      <c r="F328" s="68"/>
      <c r="G328" s="69"/>
      <c r="H328" s="35"/>
      <c r="I328" s="35"/>
      <c r="N328"/>
      <c r="R328" s="2"/>
      <c r="S328" s="2"/>
      <c r="T328" s="2"/>
      <c r="U328" s="2"/>
    </row>
    <row r="329" spans="1:23" x14ac:dyDescent="0.2">
      <c r="A329" s="35" t="str">
        <f>IF(AND(N330=""),1,"")</f>
        <v/>
      </c>
      <c r="B329" s="70">
        <f>IF(B328="",1,B328+1)</f>
        <v>1</v>
      </c>
      <c r="C329" s="70">
        <f ca="1">IF(M329="","",VLOOKUP($B329,INDIRECT(L329),2,FALSE))</f>
        <v>63</v>
      </c>
      <c r="D329" s="64" t="str">
        <f ca="1">IF($C329="","",IF(ISERROR(VLOOKUP(C329,Athletes,2,FALSE)),"Unknown Athlete",PROPER(VLOOKUP(C329,Athletes,2,FALSE))))</f>
        <v>Billy Eaton</v>
      </c>
      <c r="E329" s="64" t="str">
        <f ca="1">IF($C329="","",IF(VLOOKUP(C329,Athletes,3,FALSE)="","",VLOOKUP(C329,Athletes,3,FALSE)))</f>
        <v>N&amp;P</v>
      </c>
      <c r="F329" s="64" t="str">
        <f ca="1">IF($C329="","",IF(ISERROR(VLOOKUP(C329,Athletes,7,FALSE)),"",VLOOKUP(C329,Athletes,7,FALSE)))</f>
        <v>U15B</v>
      </c>
      <c r="G329" s="71">
        <f ca="1">IF(M329="","",VLOOKUP($B329,INDIRECT(L329),6,FALSE))</f>
        <v>4.58</v>
      </c>
      <c r="H329" s="35" t="str">
        <f ca="1">"U" &amp; ROW(H329)+1-$B329 &amp; ":U" &amp; ROW(H329)-$B329+VLOOKUP(1,INDIRECT("A" &amp; ROW(H329)+1-$B329 &amp; ":B999"),2,0)</f>
        <v>U329:U332</v>
      </c>
      <c r="I329" s="35" t="str">
        <f ca="1">"R" &amp; ROW(I329)+1-$B329 &amp; ":R" &amp; ROW(I329)-$B329+VLOOKUP(1,INDIRECT("A" &amp; ROW(I329)+1-$B329 &amp; ":B999"),2,0)</f>
        <v>R329:R332</v>
      </c>
      <c r="J329" s="35" t="str">
        <f ca="1">"S" &amp; ROW(J329)+1-$B329 &amp; ":S" &amp; ROW(J329)-$B329+VLOOKUP(1,INDIRECT("A" &amp; ROW(J329)+1-$B329 &amp; ":B999"),2,0)</f>
        <v>S329:S332</v>
      </c>
      <c r="K329" s="35" t="str">
        <f ca="1">"T" &amp; ROW(K329)+1-$B329 &amp; ":T" &amp; ROW(K329)-$B329+VLOOKUP(1,INDIRECT("A" &amp; ROW(K329)+1-$B329 &amp; ":B999"),2,0)</f>
        <v>T329:T332</v>
      </c>
      <c r="L329" s="35" t="str">
        <f ca="1">"M" &amp; ROW(I329)+1-$B329 &amp; ":U" &amp; ROW(I329)-$B329+VLOOKUP(1,INDIRECT("A" &amp; ROW(I329)+1-$B329 &amp; ":B999"),2,0)</f>
        <v>M329:U332</v>
      </c>
      <c r="M329">
        <f ca="1">IF(N329="","",RANK($U329,INDIRECT(H329),0))</f>
        <v>2</v>
      </c>
      <c r="N329" s="1">
        <v>49</v>
      </c>
      <c r="O329" s="2">
        <v>4.3600000000000003</v>
      </c>
      <c r="P329" s="2">
        <v>0</v>
      </c>
      <c r="Q329" s="2">
        <v>0</v>
      </c>
      <c r="R329" s="2">
        <f>IF(RANK($O329,$O329:$Q329,0)=1,$O329,IF(RANK($P329,$O329:$Q329,0)=1,$P329,$Q329))</f>
        <v>4.3600000000000003</v>
      </c>
      <c r="S329" s="2">
        <f>IF(RANK($O329,$O329:$Q329,0)=2,$O329,IF(RANK($P329,$O329:$Q329,0)=2,$P329,$Q329))</f>
        <v>0</v>
      </c>
      <c r="T329" s="2">
        <f>IF(RANK($O329,$O329:$Q329,0)=3,$O329,IF(RANK($P329,$O329:$Q329,0)=3,$P329,$Q329))</f>
        <v>0</v>
      </c>
      <c r="U329" s="2">
        <f>((($R329)*10000)+$S329)*10000+$T329+$N329/1000</f>
        <v>436000000.04900002</v>
      </c>
    </row>
    <row r="330" spans="1:23" x14ac:dyDescent="0.2">
      <c r="A330" s="35" t="str">
        <f>IF(AND(N331=""),1,"")</f>
        <v/>
      </c>
      <c r="B330" s="70">
        <f>IF(B329="",1,B329+1)</f>
        <v>2</v>
      </c>
      <c r="C330" s="70">
        <f ca="1">IF(M330="","",VLOOKUP($B330,INDIRECT(L330),2,FALSE))</f>
        <v>49</v>
      </c>
      <c r="D330" s="64" t="str">
        <f ca="1">IF($C330="","",IF(ISERROR(VLOOKUP(C330,Athletes,2,FALSE)),"Unknown Athlete",PROPER(VLOOKUP(C330,Athletes,2,FALSE))))</f>
        <v>William Roberts</v>
      </c>
      <c r="E330" s="64" t="str">
        <f ca="1">IF($C330="","",IF(VLOOKUP(C330,Athletes,3,FALSE)="","",VLOOKUP(C330,Athletes,3,FALSE)))</f>
        <v>N&amp;P</v>
      </c>
      <c r="F330" s="64" t="str">
        <f ca="1">IF($C330="","",IF(ISERROR(VLOOKUP(C330,Athletes,7,FALSE)),"",VLOOKUP(C330,Athletes,7,FALSE)))</f>
        <v>U15B</v>
      </c>
      <c r="G330" s="71">
        <f ca="1">IF(M330="","",VLOOKUP($B330,INDIRECT(L330),6,FALSE))</f>
        <v>4.3600000000000003</v>
      </c>
      <c r="H330" s="35" t="str">
        <f ca="1">"U" &amp; ROW(H330)+1-$B330 &amp; ":U" &amp; ROW(H330)-$B330+VLOOKUP(1,INDIRECT("A" &amp; ROW(H330)+1-$B330 &amp; ":B999"),2,0)</f>
        <v>U329:U332</v>
      </c>
      <c r="I330" s="35" t="str">
        <f ca="1">"R" &amp; ROW(I330)+1-$B330 &amp; ":R" &amp; ROW(I330)-$B330+VLOOKUP(1,INDIRECT("A" &amp; ROW(I330)+1-$B330 &amp; ":B999"),2,0)</f>
        <v>R329:R332</v>
      </c>
      <c r="J330" s="35" t="str">
        <f ca="1">"S" &amp; ROW(J330)+1-$B330 &amp; ":S" &amp; ROW(J330)-$B330+VLOOKUP(1,INDIRECT("A" &amp; ROW(J330)+1-$B330 &amp; ":B999"),2,0)</f>
        <v>S329:S332</v>
      </c>
      <c r="K330" s="35" t="str">
        <f ca="1">"T" &amp; ROW(K330)+1-$B330 &amp; ":T" &amp; ROW(K330)-$B330+VLOOKUP(1,INDIRECT("A" &amp; ROW(K330)+1-$B330 &amp; ":B999"),2,0)</f>
        <v>T329:T332</v>
      </c>
      <c r="L330" s="35" t="str">
        <f ca="1">"M" &amp; ROW(I330)+1-$B330 &amp; ":U" &amp; ROW(I330)-$B330+VLOOKUP(1,INDIRECT("A" &amp; ROW(I330)+1-$B330 &amp; ":B999"),2,0)</f>
        <v>M329:U332</v>
      </c>
      <c r="M330">
        <f ca="1">IF(N330="","",RANK($U330,INDIRECT(H330),0))</f>
        <v>4</v>
      </c>
      <c r="N330" s="1">
        <v>57</v>
      </c>
      <c r="O330" s="2">
        <v>3.75</v>
      </c>
      <c r="P330" s="2">
        <v>0</v>
      </c>
      <c r="Q330" s="2">
        <v>0</v>
      </c>
      <c r="R330" s="2">
        <f>IF(RANK($O330,$O330:$Q330,0)=1,$O330,IF(RANK($P330,$O330:$Q330,0)=1,$P330,$Q330))</f>
        <v>3.75</v>
      </c>
      <c r="S330" s="2">
        <f>IF(RANK($O330,$O330:$Q330,0)=2,$O330,IF(RANK($P330,$O330:$Q330,0)=2,$P330,$Q330))</f>
        <v>0</v>
      </c>
      <c r="T330" s="2">
        <f>IF(RANK($O330,$O330:$Q330,0)=3,$O330,IF(RANK($P330,$O330:$Q330,0)=3,$P330,$Q330))</f>
        <v>0</v>
      </c>
      <c r="U330" s="2">
        <f>((($R330)*10000)+$S330)*10000+$T330+$N330/1000</f>
        <v>375000000.05699998</v>
      </c>
    </row>
    <row r="331" spans="1:23" x14ac:dyDescent="0.2">
      <c r="A331" s="35" t="str">
        <f>IF(AND(N332=""),1,"")</f>
        <v/>
      </c>
      <c r="B331" s="70">
        <f>IF(B330="",1,B330+1)</f>
        <v>3</v>
      </c>
      <c r="C331" s="70">
        <f ca="1">IF(M331="","",VLOOKUP($B331,INDIRECT(L331),2,FALSE))</f>
        <v>26</v>
      </c>
      <c r="D331" s="64" t="str">
        <f ca="1">IF($C331="","",IF(ISERROR(VLOOKUP(C331,Athletes,2,FALSE)),"Unknown Athlete",PROPER(VLOOKUP(C331,Athletes,2,FALSE))))</f>
        <v>Seth Terry- Buss</v>
      </c>
      <c r="E331" s="64" t="str">
        <f ca="1">IF($C331="","",IF(VLOOKUP(C331,Athletes,3,FALSE)="","",VLOOKUP(C331,Athletes,3,FALSE)))</f>
        <v>N&amp;P</v>
      </c>
      <c r="F331" s="64" t="str">
        <f ca="1">IF($C331="","",IF(ISERROR(VLOOKUP(C331,Athletes,7,FALSE)),"",VLOOKUP(C331,Athletes,7,FALSE)))</f>
        <v>U15B</v>
      </c>
      <c r="G331" s="71">
        <f ca="1">IF(M331="","",VLOOKUP($B331,INDIRECT(L331),6,FALSE))</f>
        <v>3.92</v>
      </c>
      <c r="H331" s="35" t="str">
        <f ca="1">"U" &amp; ROW(H331)+1-$B331 &amp; ":U" &amp; ROW(H331)-$B331+VLOOKUP(1,INDIRECT("A" &amp; ROW(H331)+1-$B331 &amp; ":B999"),2,0)</f>
        <v>U329:U332</v>
      </c>
      <c r="I331" s="35" t="str">
        <f ca="1">"R" &amp; ROW(I331)+1-$B331 &amp; ":R" &amp; ROW(I331)-$B331+VLOOKUP(1,INDIRECT("A" &amp; ROW(I331)+1-$B331 &amp; ":B999"),2,0)</f>
        <v>R329:R332</v>
      </c>
      <c r="J331" s="35" t="str">
        <f ca="1">"S" &amp; ROW(J331)+1-$B331 &amp; ":S" &amp; ROW(J331)-$B331+VLOOKUP(1,INDIRECT("A" &amp; ROW(J331)+1-$B331 &amp; ":B999"),2,0)</f>
        <v>S329:S332</v>
      </c>
      <c r="K331" s="35" t="str">
        <f ca="1">"T" &amp; ROW(K331)+1-$B331 &amp; ":T" &amp; ROW(K331)-$B331+VLOOKUP(1,INDIRECT("A" &amp; ROW(K331)+1-$B331 &amp; ":B999"),2,0)</f>
        <v>T329:T332</v>
      </c>
      <c r="L331" s="35" t="str">
        <f ca="1">"M" &amp; ROW(I331)+1-$B331 &amp; ":U" &amp; ROW(I331)-$B331+VLOOKUP(1,INDIRECT("A" &amp; ROW(I331)+1-$B331 &amp; ":B999"),2,0)</f>
        <v>M329:U332</v>
      </c>
      <c r="M331">
        <f ca="1">IF(N331="","",RANK($U331,INDIRECT(H331),0))</f>
        <v>1</v>
      </c>
      <c r="N331" s="1">
        <v>63</v>
      </c>
      <c r="O331" s="2">
        <v>4.58</v>
      </c>
      <c r="P331" s="2">
        <v>0</v>
      </c>
      <c r="Q331" s="2">
        <v>0</v>
      </c>
      <c r="R331" s="2">
        <f>IF(RANK($O331,$O331:$Q331,0)=1,$O331,IF(RANK($P331,$O331:$Q331,0)=1,$P331,$Q331))</f>
        <v>4.58</v>
      </c>
      <c r="S331" s="2">
        <f>IF(RANK($O331,$O331:$Q331,0)=2,$O331,IF(RANK($P331,$O331:$Q331,0)=2,$P331,$Q331))</f>
        <v>0</v>
      </c>
      <c r="T331" s="2">
        <f>IF(RANK($O331,$O331:$Q331,0)=3,$O331,IF(RANK($P331,$O331:$Q331,0)=3,$P331,$Q331))</f>
        <v>0</v>
      </c>
      <c r="U331" s="2">
        <f>((($R331)*10000)+$S331)*10000+$T331+$N331/1000</f>
        <v>458000000.06300002</v>
      </c>
    </row>
    <row r="332" spans="1:23" x14ac:dyDescent="0.2">
      <c r="A332" s="35">
        <f>IF(AND(N333=""),1,"")</f>
        <v>1</v>
      </c>
      <c r="B332" s="70">
        <f>IF(B331="",1,B331+1)</f>
        <v>4</v>
      </c>
      <c r="C332" s="70">
        <f ca="1">IF(M332="","",VLOOKUP($B332,INDIRECT(L332),2,FALSE))</f>
        <v>57</v>
      </c>
      <c r="D332" s="64" t="str">
        <f ca="1">IF($C332="","",IF(ISERROR(VLOOKUP(C332,Athletes,2,FALSE)),"Unknown Athlete",PROPER(VLOOKUP(C332,Athletes,2,FALSE))))</f>
        <v>Omar Hammoudeh</v>
      </c>
      <c r="E332" s="64" t="str">
        <f ca="1">IF($C332="","",IF(VLOOKUP(C332,Athletes,3,FALSE)="","",VLOOKUP(C332,Athletes,3,FALSE)))</f>
        <v>COPAC</v>
      </c>
      <c r="F332" s="64" t="str">
        <f ca="1">IF($C332="","",IF(ISERROR(VLOOKUP(C332,Athletes,7,FALSE)),"",VLOOKUP(C332,Athletes,7,FALSE)))</f>
        <v>U15B</v>
      </c>
      <c r="G332" s="71">
        <f ca="1">IF(M332="","",VLOOKUP($B332,INDIRECT(L332),6,FALSE))</f>
        <v>3.75</v>
      </c>
      <c r="H332" s="35" t="str">
        <f ca="1">"U" &amp; ROW(H332)+1-$B332 &amp; ":U" &amp; ROW(H332)-$B332+VLOOKUP(1,INDIRECT("A" &amp; ROW(H332)+1-$B332 &amp; ":B999"),2,0)</f>
        <v>U329:U332</v>
      </c>
      <c r="I332" s="35" t="str">
        <f ca="1">"R" &amp; ROW(I332)+1-$B332 &amp; ":R" &amp; ROW(I332)-$B332+VLOOKUP(1,INDIRECT("A" &amp; ROW(I332)+1-$B332 &amp; ":B999"),2,0)</f>
        <v>R329:R332</v>
      </c>
      <c r="J332" s="35" t="str">
        <f ca="1">"S" &amp; ROW(J332)+1-$B332 &amp; ":S" &amp; ROW(J332)-$B332+VLOOKUP(1,INDIRECT("A" &amp; ROW(J332)+1-$B332 &amp; ":B999"),2,0)</f>
        <v>S329:S332</v>
      </c>
      <c r="K332" s="35" t="str">
        <f ca="1">"T" &amp; ROW(K332)+1-$B332 &amp; ":T" &amp; ROW(K332)-$B332+VLOOKUP(1,INDIRECT("A" &amp; ROW(K332)+1-$B332 &amp; ":B999"),2,0)</f>
        <v>T329:T332</v>
      </c>
      <c r="L332" s="35" t="str">
        <f ca="1">"M" &amp; ROW(I332)+1-$B332 &amp; ":U" &amp; ROW(I332)-$B332+VLOOKUP(1,INDIRECT("A" &amp; ROW(I332)+1-$B332 &amp; ":B999"),2,0)</f>
        <v>M329:U332</v>
      </c>
      <c r="M332">
        <f ca="1">IF(N332="","",RANK($U332,INDIRECT(H332),0))</f>
        <v>3</v>
      </c>
      <c r="N332" s="1">
        <v>26</v>
      </c>
      <c r="O332" s="2">
        <v>3.92</v>
      </c>
      <c r="P332" s="2">
        <v>0</v>
      </c>
      <c r="Q332" s="2">
        <v>0</v>
      </c>
      <c r="R332" s="2">
        <f>IF(RANK($O332,$O332:$Q332,0)=1,$O332,IF(RANK($P332,$O332:$Q332,0)=1,$P332,$Q332))</f>
        <v>3.92</v>
      </c>
      <c r="S332" s="2">
        <f>IF(RANK($O332,$O332:$Q332,0)=2,$O332,IF(RANK($P332,$O332:$Q332,0)=2,$P332,$Q332))</f>
        <v>0</v>
      </c>
      <c r="T332" s="2">
        <f>IF(RANK($O332,$O332:$Q332,0)=3,$O332,IF(RANK($P332,$O332:$Q332,0)=3,$P332,$Q332))</f>
        <v>0</v>
      </c>
      <c r="U332" s="2">
        <f>((($R332)*10000)+$S332)*10000+$T332+$N332/1000</f>
        <v>392000000.02600002</v>
      </c>
    </row>
    <row r="333" spans="1:23" x14ac:dyDescent="0.2">
      <c r="A333"/>
      <c r="B333"/>
      <c r="C333"/>
      <c r="D333"/>
      <c r="E333"/>
      <c r="F333"/>
      <c r="G333"/>
      <c r="J333"/>
      <c r="K333"/>
      <c r="L333"/>
      <c r="N333"/>
      <c r="O333"/>
      <c r="P333"/>
      <c r="Q333"/>
    </row>
    <row r="334" spans="1:23" x14ac:dyDescent="0.2">
      <c r="A334"/>
      <c r="B334"/>
      <c r="C334"/>
      <c r="D334"/>
      <c r="E334"/>
      <c r="F334"/>
      <c r="G334"/>
      <c r="J334"/>
      <c r="K334"/>
      <c r="L334"/>
      <c r="N334"/>
      <c r="O334"/>
      <c r="P334"/>
      <c r="Q334"/>
    </row>
    <row r="335" spans="1:23" x14ac:dyDescent="0.2">
      <c r="A335"/>
      <c r="B335"/>
      <c r="C335"/>
      <c r="D335"/>
      <c r="E335"/>
      <c r="F335"/>
      <c r="G335"/>
      <c r="J335"/>
      <c r="K335"/>
      <c r="L335"/>
      <c r="N335"/>
      <c r="O335"/>
      <c r="P335"/>
      <c r="Q335"/>
    </row>
    <row r="336" spans="1:23" ht="18" x14ac:dyDescent="0.25">
      <c r="B336" s="63" t="s">
        <v>10</v>
      </c>
      <c r="C336" s="63" t="s">
        <v>556</v>
      </c>
      <c r="E336" s="63"/>
      <c r="G336" s="65"/>
      <c r="N336" s="31" t="s">
        <v>15</v>
      </c>
      <c r="O336" s="32"/>
      <c r="P336" s="32"/>
      <c r="Q336" s="33"/>
      <c r="R336" s="33"/>
      <c r="S336" s="33"/>
      <c r="T336" s="33"/>
      <c r="U336" s="34"/>
      <c r="V336" s="34"/>
      <c r="W336" s="34"/>
    </row>
    <row r="337" spans="1:23" ht="15.75" customHeight="1" x14ac:dyDescent="0.25">
      <c r="B337" s="63"/>
      <c r="D337" s="63"/>
      <c r="E337" s="66"/>
      <c r="N337"/>
      <c r="R337" s="2"/>
      <c r="S337" s="2"/>
      <c r="T337" s="2"/>
    </row>
    <row r="338" spans="1:23" ht="15.75" thickBot="1" x14ac:dyDescent="0.25">
      <c r="A338" s="37" t="s">
        <v>50</v>
      </c>
      <c r="B338" s="8" t="s">
        <v>9</v>
      </c>
      <c r="C338" s="8" t="s">
        <v>62</v>
      </c>
      <c r="D338" s="8" t="s">
        <v>6</v>
      </c>
      <c r="E338" s="8" t="s">
        <v>7</v>
      </c>
      <c r="F338" s="8" t="s">
        <v>49</v>
      </c>
      <c r="G338" s="40" t="s">
        <v>12</v>
      </c>
      <c r="H338" s="37" t="s">
        <v>54</v>
      </c>
      <c r="I338" s="37" t="s">
        <v>51</v>
      </c>
      <c r="J338" s="37" t="s">
        <v>52</v>
      </c>
      <c r="K338" s="37" t="s">
        <v>53</v>
      </c>
      <c r="L338" s="37" t="s">
        <v>24</v>
      </c>
      <c r="M338" s="10" t="s">
        <v>23</v>
      </c>
      <c r="N338" s="9" t="s">
        <v>62</v>
      </c>
      <c r="O338" s="11" t="s">
        <v>16</v>
      </c>
      <c r="P338" s="11" t="s">
        <v>17</v>
      </c>
      <c r="Q338" s="11" t="s">
        <v>18</v>
      </c>
      <c r="R338" s="12" t="s">
        <v>19</v>
      </c>
      <c r="S338" s="12" t="s">
        <v>20</v>
      </c>
      <c r="T338" s="12" t="s">
        <v>21</v>
      </c>
      <c r="U338" s="10" t="s">
        <v>22</v>
      </c>
    </row>
    <row r="339" spans="1:23" ht="15" x14ac:dyDescent="0.2">
      <c r="B339" s="68"/>
      <c r="C339" s="68"/>
      <c r="D339" s="68"/>
      <c r="E339" s="68"/>
      <c r="F339" s="68"/>
      <c r="G339" s="69"/>
      <c r="H339" s="35"/>
      <c r="I339" s="35"/>
      <c r="N339"/>
      <c r="R339" s="2"/>
      <c r="S339" s="2"/>
      <c r="T339" s="2"/>
      <c r="U339" s="2"/>
    </row>
    <row r="340" spans="1:23" x14ac:dyDescent="0.2">
      <c r="A340" s="35">
        <f>IF(AND(N341=""),1,"")</f>
        <v>1</v>
      </c>
      <c r="B340" s="70">
        <f>IF(B339="",1,B339+1)</f>
        <v>1</v>
      </c>
      <c r="C340" s="70">
        <f ca="1">IF(M340="","",VLOOKUP($B340,INDIRECT(L340),2,FALSE))</f>
        <v>35</v>
      </c>
      <c r="D340" s="64" t="str">
        <f ca="1">IF($C340="","",IF(ISERROR(VLOOKUP(C340,Athletes,2,FALSE)),"Unknown Athlete",PROPER(VLOOKUP(C340,Athletes,2,FALSE))))</f>
        <v>Samuel Jose</v>
      </c>
      <c r="E340" s="64" t="str">
        <f ca="1">IF($C340="","",IF(VLOOKUP(C340,Athletes,3,FALSE)="","",VLOOKUP(C340,Athletes,3,FALSE)))</f>
        <v>CAC</v>
      </c>
      <c r="F340" s="64" t="str">
        <f ca="1">IF($C340="","",IF(ISERROR(VLOOKUP(C340,Athletes,7,FALSE)),"",VLOOKUP(C340,Athletes,7,FALSE)))</f>
        <v>SM</v>
      </c>
      <c r="G340" s="71">
        <f ca="1">IF(M340="","",VLOOKUP($B340,INDIRECT(L340),6,FALSE))</f>
        <v>5.9</v>
      </c>
      <c r="H340" s="35" t="str">
        <f ca="1">"U" &amp; ROW(H340)+1-$B340 &amp; ":U" &amp; ROW(H340)-$B340+VLOOKUP(1,INDIRECT("A" &amp; ROW(H340)+1-$B340 &amp; ":B999"),2,0)</f>
        <v>U340:U340</v>
      </c>
      <c r="I340" s="35" t="str">
        <f ca="1">"R" &amp; ROW(I340)+1-$B340 &amp; ":R" &amp; ROW(I340)-$B340+VLOOKUP(1,INDIRECT("A" &amp; ROW(I340)+1-$B340 &amp; ":B999"),2,0)</f>
        <v>R340:R340</v>
      </c>
      <c r="J340" s="35" t="str">
        <f ca="1">"S" &amp; ROW(J340)+1-$B340 &amp; ":S" &amp; ROW(J340)-$B340+VLOOKUP(1,INDIRECT("A" &amp; ROW(J340)+1-$B340 &amp; ":B999"),2,0)</f>
        <v>S340:S340</v>
      </c>
      <c r="K340" s="35" t="str">
        <f ca="1">"T" &amp; ROW(K340)+1-$B340 &amp; ":T" &amp; ROW(K340)-$B340+VLOOKUP(1,INDIRECT("A" &amp; ROW(K340)+1-$B340 &amp; ":B999"),2,0)</f>
        <v>T340:T340</v>
      </c>
      <c r="L340" s="35" t="str">
        <f ca="1">"M" &amp; ROW(I340)+1-$B340 &amp; ":U" &amp; ROW(I340)-$B340+VLOOKUP(1,INDIRECT("A" &amp; ROW(I340)+1-$B340 &amp; ":B999"),2,0)</f>
        <v>M340:U340</v>
      </c>
      <c r="M340">
        <f ca="1">IF(N340="","",RANK($U340,INDIRECT(H340),0))</f>
        <v>1</v>
      </c>
      <c r="N340" s="1">
        <v>35</v>
      </c>
      <c r="O340" s="2">
        <v>5.9</v>
      </c>
      <c r="P340" s="2">
        <v>0</v>
      </c>
      <c r="Q340" s="2">
        <v>0</v>
      </c>
      <c r="R340" s="2">
        <f>IF(RANK($O340,$O340:$Q340,0)=1,$O340,IF(RANK($P340,$O340:$Q340,0)=1,$P340,$Q340))</f>
        <v>5.9</v>
      </c>
      <c r="S340" s="2">
        <f>IF(RANK($O340,$O340:$Q340,0)=2,$O340,IF(RANK($P340,$O340:$Q340,0)=2,$P340,$Q340))</f>
        <v>0</v>
      </c>
      <c r="T340" s="2">
        <f>IF(RANK($O340,$O340:$Q340,0)=3,$O340,IF(RANK($P340,$O340:$Q340,0)=3,$P340,$Q340))</f>
        <v>0</v>
      </c>
      <c r="U340" s="2">
        <f>((($R340)*10000)+$S340)*10000+$T340+$N340/1000</f>
        <v>590000000.03499997</v>
      </c>
    </row>
    <row r="341" spans="1:23" x14ac:dyDescent="0.2">
      <c r="A341"/>
      <c r="B341"/>
      <c r="C341"/>
      <c r="D341"/>
      <c r="E341"/>
      <c r="F341"/>
      <c r="G341"/>
      <c r="J341"/>
      <c r="K341"/>
      <c r="L341"/>
      <c r="N341"/>
      <c r="O341"/>
      <c r="P341"/>
      <c r="Q341"/>
    </row>
    <row r="342" spans="1:23" x14ac:dyDescent="0.2">
      <c r="A342"/>
      <c r="B342"/>
      <c r="C342"/>
      <c r="D342"/>
      <c r="E342"/>
      <c r="F342"/>
      <c r="G342"/>
      <c r="J342"/>
      <c r="K342"/>
      <c r="L342"/>
      <c r="N342"/>
      <c r="O342"/>
      <c r="P342"/>
      <c r="Q342"/>
    </row>
    <row r="343" spans="1:23" x14ac:dyDescent="0.2">
      <c r="A343"/>
      <c r="B343"/>
      <c r="C343"/>
      <c r="D343"/>
      <c r="E343"/>
      <c r="F343"/>
      <c r="G343"/>
      <c r="J343"/>
      <c r="K343"/>
      <c r="L343"/>
      <c r="N343"/>
      <c r="O343"/>
      <c r="P343"/>
      <c r="Q343"/>
    </row>
    <row r="344" spans="1:23" ht="18" x14ac:dyDescent="0.25">
      <c r="B344" s="63" t="s">
        <v>10</v>
      </c>
      <c r="C344" s="63" t="s">
        <v>556</v>
      </c>
      <c r="E344" s="63"/>
      <c r="G344" s="65"/>
      <c r="N344" s="31" t="s">
        <v>15</v>
      </c>
      <c r="O344" s="32"/>
      <c r="P344" s="32"/>
      <c r="Q344" s="33"/>
      <c r="R344" s="33"/>
      <c r="S344" s="33"/>
      <c r="T344" s="33"/>
      <c r="U344" s="34"/>
      <c r="V344" s="34"/>
      <c r="W344" s="34"/>
    </row>
    <row r="345" spans="1:23" ht="15.75" customHeight="1" x14ac:dyDescent="0.25">
      <c r="B345" s="63"/>
      <c r="D345" s="63"/>
      <c r="E345" s="66"/>
      <c r="N345"/>
      <c r="R345" s="2"/>
      <c r="S345" s="2"/>
      <c r="T345" s="2"/>
    </row>
    <row r="346" spans="1:23" ht="15.75" thickBot="1" x14ac:dyDescent="0.25">
      <c r="A346" s="37" t="s">
        <v>50</v>
      </c>
      <c r="B346" s="8" t="s">
        <v>9</v>
      </c>
      <c r="C346" s="8" t="s">
        <v>62</v>
      </c>
      <c r="D346" s="8" t="s">
        <v>6</v>
      </c>
      <c r="E346" s="8" t="s">
        <v>7</v>
      </c>
      <c r="F346" s="8" t="s">
        <v>49</v>
      </c>
      <c r="G346" s="40" t="s">
        <v>12</v>
      </c>
      <c r="H346" s="37" t="s">
        <v>54</v>
      </c>
      <c r="I346" s="37" t="s">
        <v>51</v>
      </c>
      <c r="J346" s="37" t="s">
        <v>52</v>
      </c>
      <c r="K346" s="37" t="s">
        <v>53</v>
      </c>
      <c r="L346" s="37" t="s">
        <v>24</v>
      </c>
      <c r="M346" s="10" t="s">
        <v>23</v>
      </c>
      <c r="N346" s="9" t="s">
        <v>62</v>
      </c>
      <c r="O346" s="11" t="s">
        <v>16</v>
      </c>
      <c r="P346" s="11" t="s">
        <v>17</v>
      </c>
      <c r="Q346" s="11" t="s">
        <v>18</v>
      </c>
      <c r="R346" s="12" t="s">
        <v>19</v>
      </c>
      <c r="S346" s="12" t="s">
        <v>20</v>
      </c>
      <c r="T346" s="12" t="s">
        <v>21</v>
      </c>
      <c r="U346" s="10" t="s">
        <v>22</v>
      </c>
    </row>
    <row r="347" spans="1:23" ht="15" x14ac:dyDescent="0.2">
      <c r="B347" s="68"/>
      <c r="C347" s="68"/>
      <c r="D347" s="68"/>
      <c r="E347" s="68"/>
      <c r="F347" s="68"/>
      <c r="G347" s="69"/>
      <c r="H347" s="35"/>
      <c r="I347" s="35"/>
      <c r="N347"/>
      <c r="R347" s="2"/>
      <c r="S347" s="2"/>
      <c r="T347" s="2"/>
      <c r="U347" s="2"/>
    </row>
    <row r="348" spans="1:23" x14ac:dyDescent="0.2">
      <c r="A348" s="35" t="str">
        <f>IF(AND(N349=""),1,"")</f>
        <v/>
      </c>
      <c r="B348" s="70">
        <f>IF(B347="",1,B347+1)</f>
        <v>1</v>
      </c>
      <c r="C348" s="70">
        <f ca="1">IF(M348="","",VLOOKUP($B348,INDIRECT(L348),2,FALSE))</f>
        <v>130</v>
      </c>
      <c r="D348" s="64" t="str">
        <f ca="1">IF($C348="","",IF(ISERROR(VLOOKUP(C348,Athletes,2,FALSE)),"Unknown Athlete",PROPER(VLOOKUP(C348,Athletes,2,FALSE))))</f>
        <v>Sawyer Wragg</v>
      </c>
      <c r="E348" s="64" t="str">
        <f ca="1">IF($C348="","",IF(VLOOKUP(C348,Athletes,3,FALSE)="","",VLOOKUP(C348,Athletes,3,FALSE)))</f>
        <v>N&amp;P</v>
      </c>
      <c r="F348" s="64" t="str">
        <f ca="1">IF($C348="","",IF(ISERROR(VLOOKUP(C348,Athletes,7,FALSE)),"",VLOOKUP(C348,Athletes,7,FALSE)))</f>
        <v>U20M</v>
      </c>
      <c r="G348" s="71">
        <f ca="1">IF(M348="","",VLOOKUP($B348,INDIRECT(L348),6,FALSE))</f>
        <v>6.35</v>
      </c>
      <c r="H348" s="35" t="str">
        <f ca="1">"U" &amp; ROW(H348)+1-$B348 &amp; ":U" &amp; ROW(H348)-$B348+VLOOKUP(1,INDIRECT("A" &amp; ROW(H348)+1-$B348 &amp; ":B999"),2,0)</f>
        <v>U348:U349</v>
      </c>
      <c r="I348" s="35" t="str">
        <f ca="1">"R" &amp; ROW(I348)+1-$B348 &amp; ":R" &amp; ROW(I348)-$B348+VLOOKUP(1,INDIRECT("A" &amp; ROW(I348)+1-$B348 &amp; ":B999"),2,0)</f>
        <v>R348:R349</v>
      </c>
      <c r="J348" s="35" t="str">
        <f ca="1">"S" &amp; ROW(J348)+1-$B348 &amp; ":S" &amp; ROW(J348)-$B348+VLOOKUP(1,INDIRECT("A" &amp; ROW(J348)+1-$B348 &amp; ":B999"),2,0)</f>
        <v>S348:S349</v>
      </c>
      <c r="K348" s="35" t="str">
        <f ca="1">"T" &amp; ROW(K348)+1-$B348 &amp; ":T" &amp; ROW(K348)-$B348+VLOOKUP(1,INDIRECT("A" &amp; ROW(K348)+1-$B348 &amp; ":B999"),2,0)</f>
        <v>T348:T349</v>
      </c>
      <c r="L348" s="35" t="str">
        <f ca="1">"M" &amp; ROW(I348)+1-$B348 &amp; ":U" &amp; ROW(I348)-$B348+VLOOKUP(1,INDIRECT("A" &amp; ROW(I348)+1-$B348 &amp; ":B999"),2,0)</f>
        <v>M348:U349</v>
      </c>
      <c r="M348">
        <f ca="1">IF(N348="","",RANK($U348,INDIRECT(H348),0))</f>
        <v>1</v>
      </c>
      <c r="N348" s="1">
        <v>130</v>
      </c>
      <c r="O348" s="2">
        <v>6.35</v>
      </c>
      <c r="P348" s="2">
        <v>0</v>
      </c>
      <c r="Q348" s="2">
        <v>0</v>
      </c>
      <c r="R348" s="2">
        <f>IF(RANK($O348,$O348:$Q348,0)=1,$O348,IF(RANK($P348,$O348:$Q348,0)=1,$P348,$Q348))</f>
        <v>6.35</v>
      </c>
      <c r="S348" s="2">
        <f>IF(RANK($O348,$O348:$Q348,0)=2,$O348,IF(RANK($P348,$O348:$Q348,0)=2,$P348,$Q348))</f>
        <v>0</v>
      </c>
      <c r="T348" s="2">
        <f>IF(RANK($O348,$O348:$Q348,0)=3,$O348,IF(RANK($P348,$O348:$Q348,0)=3,$P348,$Q348))</f>
        <v>0</v>
      </c>
      <c r="U348" s="2">
        <f>((($R348)*10000)+$S348)*10000+$T348+$N348/1000</f>
        <v>635000000.13</v>
      </c>
    </row>
    <row r="349" spans="1:23" x14ac:dyDescent="0.2">
      <c r="A349" s="35">
        <f>IF(AND(N350=""),1,"")</f>
        <v>1</v>
      </c>
      <c r="B349" s="70">
        <f>IF(B348="",1,B348+1)</f>
        <v>2</v>
      </c>
      <c r="C349" s="70">
        <f ca="1">IF(M349="","",VLOOKUP($B349,INDIRECT(L349),2,FALSE))</f>
        <v>189</v>
      </c>
      <c r="D349" s="64" t="str">
        <f ca="1">IF($C349="","",IF(ISERROR(VLOOKUP(C349,Athletes,2,FALSE)),"Unknown Athlete",PROPER(VLOOKUP(C349,Athletes,2,FALSE))))</f>
        <v>Isaac Nicholson</v>
      </c>
      <c r="E349" s="64" t="str">
        <f ca="1">IF($C349="","",IF(VLOOKUP(C349,Athletes,3,FALSE)="","",VLOOKUP(C349,Athletes,3,FALSE)))</f>
        <v>N&amp;P</v>
      </c>
      <c r="F349" s="64" t="str">
        <f ca="1">IF($C349="","",IF(ISERROR(VLOOKUP(C349,Athletes,7,FALSE)),"",VLOOKUP(C349,Athletes,7,FALSE)))</f>
        <v>U20M</v>
      </c>
      <c r="G349" s="71">
        <f ca="1">IF(M349="","",VLOOKUP($B349,INDIRECT(L349),6,FALSE))</f>
        <v>5.72</v>
      </c>
      <c r="H349" s="35" t="str">
        <f ca="1">"U" &amp; ROW(H349)+1-$B349 &amp; ":U" &amp; ROW(H349)-$B349+VLOOKUP(1,INDIRECT("A" &amp; ROW(H349)+1-$B349 &amp; ":B999"),2,0)</f>
        <v>U348:U349</v>
      </c>
      <c r="I349" s="35" t="str">
        <f ca="1">"R" &amp; ROW(I349)+1-$B349 &amp; ":R" &amp; ROW(I349)-$B349+VLOOKUP(1,INDIRECT("A" &amp; ROW(I349)+1-$B349 &amp; ":B999"),2,0)</f>
        <v>R348:R349</v>
      </c>
      <c r="J349" s="35" t="str">
        <f ca="1">"S" &amp; ROW(J349)+1-$B349 &amp; ":S" &amp; ROW(J349)-$B349+VLOOKUP(1,INDIRECT("A" &amp; ROW(J349)+1-$B349 &amp; ":B999"),2,0)</f>
        <v>S348:S349</v>
      </c>
      <c r="K349" s="35" t="str">
        <f ca="1">"T" &amp; ROW(K349)+1-$B349 &amp; ":T" &amp; ROW(K349)-$B349+VLOOKUP(1,INDIRECT("A" &amp; ROW(K349)+1-$B349 &amp; ":B999"),2,0)</f>
        <v>T348:T349</v>
      </c>
      <c r="L349" s="35" t="str">
        <f ca="1">"M" &amp; ROW(I349)+1-$B349 &amp; ":U" &amp; ROW(I349)-$B349+VLOOKUP(1,INDIRECT("A" &amp; ROW(I349)+1-$B349 &amp; ":B999"),2,0)</f>
        <v>M348:U349</v>
      </c>
      <c r="M349">
        <f ca="1">IF(N349="","",RANK($U349,INDIRECT(H349),0))</f>
        <v>2</v>
      </c>
      <c r="N349" s="1">
        <v>189</v>
      </c>
      <c r="O349" s="2">
        <v>5.72</v>
      </c>
      <c r="P349" s="2">
        <v>0</v>
      </c>
      <c r="Q349" s="2">
        <v>0</v>
      </c>
      <c r="R349" s="2">
        <f>IF(RANK($O349,$O349:$Q349,0)=1,$O349,IF(RANK($P349,$O349:$Q349,0)=1,$P349,$Q349))</f>
        <v>5.72</v>
      </c>
      <c r="S349" s="2">
        <f>IF(RANK($O349,$O349:$Q349,0)=2,$O349,IF(RANK($P349,$O349:$Q349,0)=2,$P349,$Q349))</f>
        <v>0</v>
      </c>
      <c r="T349" s="2">
        <f>IF(RANK($O349,$O349:$Q349,0)=3,$O349,IF(RANK($P349,$O349:$Q349,0)=3,$P349,$Q349))</f>
        <v>0</v>
      </c>
      <c r="U349" s="2">
        <f>((($R349)*10000)+$S349)*10000+$T349+$N349/1000</f>
        <v>572000000.18900001</v>
      </c>
    </row>
    <row r="350" spans="1:23" x14ac:dyDescent="0.2">
      <c r="A350"/>
      <c r="B350"/>
      <c r="C350"/>
      <c r="D350"/>
      <c r="E350"/>
      <c r="F350"/>
      <c r="G350"/>
      <c r="J350"/>
      <c r="K350"/>
      <c r="L350"/>
      <c r="N350"/>
      <c r="O350"/>
      <c r="P350"/>
      <c r="Q350"/>
    </row>
    <row r="351" spans="1:23" x14ac:dyDescent="0.2">
      <c r="A351"/>
      <c r="B351"/>
      <c r="C351"/>
      <c r="D351"/>
      <c r="E351"/>
      <c r="F351"/>
      <c r="G351"/>
      <c r="J351"/>
      <c r="K351"/>
      <c r="L351"/>
      <c r="N351"/>
      <c r="O351"/>
      <c r="P351"/>
      <c r="Q351"/>
    </row>
    <row r="352" spans="1:23" x14ac:dyDescent="0.2">
      <c r="A352"/>
      <c r="B352"/>
      <c r="C352"/>
      <c r="D352"/>
      <c r="E352"/>
      <c r="F352"/>
      <c r="G352"/>
      <c r="J352"/>
      <c r="K352"/>
      <c r="L352"/>
      <c r="N352"/>
      <c r="O352"/>
      <c r="P352"/>
      <c r="Q352"/>
    </row>
    <row r="353" spans="1:23" ht="18" x14ac:dyDescent="0.25">
      <c r="B353" s="63" t="s">
        <v>10</v>
      </c>
      <c r="C353" s="63" t="s">
        <v>556</v>
      </c>
      <c r="E353" s="63"/>
      <c r="G353" s="65"/>
      <c r="N353" s="31" t="s">
        <v>15</v>
      </c>
      <c r="O353" s="32"/>
      <c r="P353" s="32"/>
      <c r="Q353" s="33"/>
      <c r="R353" s="33"/>
      <c r="S353" s="33"/>
      <c r="T353" s="33"/>
      <c r="U353" s="34"/>
      <c r="V353" s="34"/>
      <c r="W353" s="34"/>
    </row>
    <row r="354" spans="1:23" ht="15.75" customHeight="1" x14ac:dyDescent="0.25">
      <c r="B354" s="63"/>
      <c r="D354" s="63"/>
      <c r="E354" s="66"/>
      <c r="N354"/>
      <c r="R354" s="2"/>
      <c r="S354" s="2"/>
      <c r="T354" s="2"/>
    </row>
    <row r="355" spans="1:23" ht="15.75" thickBot="1" x14ac:dyDescent="0.25">
      <c r="A355" s="37" t="s">
        <v>50</v>
      </c>
      <c r="B355" s="8" t="s">
        <v>9</v>
      </c>
      <c r="C355" s="8" t="s">
        <v>62</v>
      </c>
      <c r="D355" s="8" t="s">
        <v>6</v>
      </c>
      <c r="E355" s="8" t="s">
        <v>7</v>
      </c>
      <c r="F355" s="8" t="s">
        <v>49</v>
      </c>
      <c r="G355" s="40" t="s">
        <v>12</v>
      </c>
      <c r="H355" s="37" t="s">
        <v>54</v>
      </c>
      <c r="I355" s="37" t="s">
        <v>51</v>
      </c>
      <c r="J355" s="37" t="s">
        <v>52</v>
      </c>
      <c r="K355" s="37" t="s">
        <v>53</v>
      </c>
      <c r="L355" s="37" t="s">
        <v>24</v>
      </c>
      <c r="M355" s="10" t="s">
        <v>23</v>
      </c>
      <c r="N355" s="9" t="s">
        <v>62</v>
      </c>
      <c r="O355" s="11" t="s">
        <v>16</v>
      </c>
      <c r="P355" s="11" t="s">
        <v>17</v>
      </c>
      <c r="Q355" s="11" t="s">
        <v>18</v>
      </c>
      <c r="R355" s="12" t="s">
        <v>19</v>
      </c>
      <c r="S355" s="12" t="s">
        <v>20</v>
      </c>
      <c r="T355" s="12" t="s">
        <v>21</v>
      </c>
      <c r="U355" s="10" t="s">
        <v>22</v>
      </c>
    </row>
    <row r="356" spans="1:23" ht="15" x14ac:dyDescent="0.2">
      <c r="B356" s="68"/>
      <c r="C356" s="68"/>
      <c r="D356" s="68"/>
      <c r="E356" s="68"/>
      <c r="F356" s="68"/>
      <c r="G356" s="69"/>
      <c r="H356" s="35"/>
      <c r="I356" s="35"/>
      <c r="N356"/>
      <c r="R356" s="2"/>
      <c r="S356" s="2"/>
      <c r="T356" s="2"/>
      <c r="U356" s="2"/>
    </row>
    <row r="357" spans="1:23" x14ac:dyDescent="0.2">
      <c r="A357" s="35" t="str">
        <f>IF(AND(N358=""),1,"")</f>
        <v/>
      </c>
      <c r="B357" s="70">
        <f>IF(B356="",1,B356+1)</f>
        <v>1</v>
      </c>
      <c r="C357" s="70">
        <f ca="1">IF(M357="","",VLOOKUP($B357,INDIRECT(L357),2,FALSE))</f>
        <v>68</v>
      </c>
      <c r="D357" s="64" t="str">
        <f ca="1">IF($C357="","",IF(ISERROR(VLOOKUP(C357,Athletes,2,FALSE)),"Unknown Athlete",PROPER(VLOOKUP(C357,Athletes,2,FALSE))))</f>
        <v>Jules Harrold</v>
      </c>
      <c r="E357" s="64" t="str">
        <f ca="1">IF($C357="","",IF(VLOOKUP(C357,Athletes,3,FALSE)="","",VLOOKUP(C357,Athletes,3,FALSE)))</f>
        <v>CAC</v>
      </c>
      <c r="F357" s="64" t="str">
        <f ca="1">IF($C357="","",IF(ISERROR(VLOOKUP(C357,Athletes,7,FALSE)),"",VLOOKUP(C357,Athletes,7,FALSE)))</f>
        <v>V40 Men</v>
      </c>
      <c r="G357" s="71">
        <f ca="1">IF(M357="","",VLOOKUP($B357,INDIRECT(L357),6,FALSE))</f>
        <v>4.55</v>
      </c>
      <c r="H357" s="35" t="str">
        <f ca="1">"U" &amp; ROW(H357)+1-$B357 &amp; ":U" &amp; ROW(H357)-$B357+VLOOKUP(1,INDIRECT("A" &amp; ROW(H357)+1-$B357 &amp; ":B999"),2,0)</f>
        <v>U357:U358</v>
      </c>
      <c r="I357" s="35" t="str">
        <f ca="1">"R" &amp; ROW(I357)+1-$B357 &amp; ":R" &amp; ROW(I357)-$B357+VLOOKUP(1,INDIRECT("A" &amp; ROW(I357)+1-$B357 &amp; ":B999"),2,0)</f>
        <v>R357:R358</v>
      </c>
      <c r="J357" s="35" t="str">
        <f ca="1">"S" &amp; ROW(J357)+1-$B357 &amp; ":S" &amp; ROW(J357)-$B357+VLOOKUP(1,INDIRECT("A" &amp; ROW(J357)+1-$B357 &amp; ":B999"),2,0)</f>
        <v>S357:S358</v>
      </c>
      <c r="K357" s="35" t="str">
        <f ca="1">"T" &amp; ROW(K357)+1-$B357 &amp; ":T" &amp; ROW(K357)-$B357+VLOOKUP(1,INDIRECT("A" &amp; ROW(K357)+1-$B357 &amp; ":B999"),2,0)</f>
        <v>T357:T358</v>
      </c>
      <c r="L357" s="35" t="str">
        <f ca="1">"M" &amp; ROW(I357)+1-$B357 &amp; ":U" &amp; ROW(I357)-$B357+VLOOKUP(1,INDIRECT("A" &amp; ROW(I357)+1-$B357 &amp; ":B999"),2,0)</f>
        <v>M357:U358</v>
      </c>
      <c r="M357">
        <f ca="1">IF(N357="","",RANK($U357,INDIRECT(H357),0))</f>
        <v>2</v>
      </c>
      <c r="N357" s="1">
        <v>59</v>
      </c>
      <c r="O357" s="2">
        <v>4.46</v>
      </c>
      <c r="P357" s="2">
        <v>0</v>
      </c>
      <c r="Q357" s="2">
        <v>0</v>
      </c>
      <c r="R357" s="2">
        <f>IF(RANK($O357,$O357:$Q357,0)=1,$O357,IF(RANK($P357,$O357:$Q357,0)=1,$P357,$Q357))</f>
        <v>4.46</v>
      </c>
      <c r="S357" s="2">
        <f>IF(RANK($O357,$O357:$Q357,0)=2,$O357,IF(RANK($P357,$O357:$Q357,0)=2,$P357,$Q357))</f>
        <v>0</v>
      </c>
      <c r="T357" s="2">
        <f>IF(RANK($O357,$O357:$Q357,0)=3,$O357,IF(RANK($P357,$O357:$Q357,0)=3,$P357,$Q357))</f>
        <v>0</v>
      </c>
      <c r="U357" s="2">
        <f>((($R357)*10000)+$S357)*10000+$T357+$N357/1000</f>
        <v>446000000.05900002</v>
      </c>
    </row>
    <row r="358" spans="1:23" x14ac:dyDescent="0.2">
      <c r="A358" s="35">
        <f>IF(AND(N359=""),1,"")</f>
        <v>1</v>
      </c>
      <c r="B358" s="70">
        <f>IF(B357="",1,B357+1)</f>
        <v>2</v>
      </c>
      <c r="C358" s="70">
        <f ca="1">IF(M358="","",VLOOKUP($B358,INDIRECT(L358),2,FALSE))</f>
        <v>59</v>
      </c>
      <c r="D358" s="64" t="str">
        <f ca="1">IF($C358="","",IF(ISERROR(VLOOKUP(C358,Athletes,2,FALSE)),"Unknown Athlete",PROPER(VLOOKUP(C358,Athletes,2,FALSE))))</f>
        <v>Steve Clemo</v>
      </c>
      <c r="E358" s="64" t="str">
        <f ca="1">IF($C358="","",IF(VLOOKUP(C358,Athletes,3,FALSE)="","",VLOOKUP(C358,Athletes,3,FALSE)))</f>
        <v>N&amp;P</v>
      </c>
      <c r="F358" s="64" t="str">
        <f ca="1">IF($C358="","",IF(ISERROR(VLOOKUP(C358,Athletes,7,FALSE)),"",VLOOKUP(C358,Athletes,7,FALSE)))</f>
        <v>V40 Men</v>
      </c>
      <c r="G358" s="71">
        <f ca="1">IF(M358="","",VLOOKUP($B358,INDIRECT(L358),6,FALSE))</f>
        <v>4.46</v>
      </c>
      <c r="H358" s="35" t="str">
        <f ca="1">"U" &amp; ROW(H358)+1-$B358 &amp; ":U" &amp; ROW(H358)-$B358+VLOOKUP(1,INDIRECT("A" &amp; ROW(H358)+1-$B358 &amp; ":B999"),2,0)</f>
        <v>U357:U358</v>
      </c>
      <c r="I358" s="35" t="str">
        <f ca="1">"R" &amp; ROW(I358)+1-$B358 &amp; ":R" &amp; ROW(I358)-$B358+VLOOKUP(1,INDIRECT("A" &amp; ROW(I358)+1-$B358 &amp; ":B999"),2,0)</f>
        <v>R357:R358</v>
      </c>
      <c r="J358" s="35" t="str">
        <f ca="1">"S" &amp; ROW(J358)+1-$B358 &amp; ":S" &amp; ROW(J358)-$B358+VLOOKUP(1,INDIRECT("A" &amp; ROW(J358)+1-$B358 &amp; ":B999"),2,0)</f>
        <v>S357:S358</v>
      </c>
      <c r="K358" s="35" t="str">
        <f ca="1">"T" &amp; ROW(K358)+1-$B358 &amp; ":T" &amp; ROW(K358)-$B358+VLOOKUP(1,INDIRECT("A" &amp; ROW(K358)+1-$B358 &amp; ":B999"),2,0)</f>
        <v>T357:T358</v>
      </c>
      <c r="L358" s="35" t="str">
        <f ca="1">"M" &amp; ROW(I358)+1-$B358 &amp; ":U" &amp; ROW(I358)-$B358+VLOOKUP(1,INDIRECT("A" &amp; ROW(I358)+1-$B358 &amp; ":B999"),2,0)</f>
        <v>M357:U358</v>
      </c>
      <c r="M358">
        <f ca="1">IF(N358="","",RANK($U358,INDIRECT(H358),0))</f>
        <v>1</v>
      </c>
      <c r="N358" s="1">
        <v>68</v>
      </c>
      <c r="O358" s="2">
        <v>4.55</v>
      </c>
      <c r="P358" s="2">
        <v>0</v>
      </c>
      <c r="Q358" s="2">
        <v>0</v>
      </c>
      <c r="R358" s="2">
        <f>IF(RANK($O358,$O358:$Q358,0)=1,$O358,IF(RANK($P358,$O358:$Q358,0)=1,$P358,$Q358))</f>
        <v>4.55</v>
      </c>
      <c r="S358" s="2">
        <f>IF(RANK($O358,$O358:$Q358,0)=2,$O358,IF(RANK($P358,$O358:$Q358,0)=2,$P358,$Q358))</f>
        <v>0</v>
      </c>
      <c r="T358" s="2">
        <f>IF(RANK($O358,$O358:$Q358,0)=3,$O358,IF(RANK($P358,$O358:$Q358,0)=3,$P358,$Q358))</f>
        <v>0</v>
      </c>
      <c r="U358" s="2">
        <f>((($R358)*10000)+$S358)*10000+$T358+$N358/1000</f>
        <v>455000000.06800002</v>
      </c>
    </row>
    <row r="359" spans="1:23" x14ac:dyDescent="0.2">
      <c r="A359"/>
      <c r="B359"/>
      <c r="C359"/>
      <c r="D359"/>
      <c r="E359"/>
      <c r="F359"/>
      <c r="G359"/>
      <c r="J359"/>
      <c r="K359"/>
      <c r="L359"/>
      <c r="N359"/>
      <c r="O359"/>
      <c r="P359"/>
      <c r="Q359"/>
    </row>
    <row r="360" spans="1:23" x14ac:dyDescent="0.2">
      <c r="A360"/>
      <c r="B360"/>
      <c r="C360"/>
      <c r="D360"/>
      <c r="E360"/>
      <c r="F360"/>
      <c r="G360"/>
      <c r="J360"/>
      <c r="K360"/>
      <c r="L360"/>
      <c r="N360"/>
      <c r="O360"/>
      <c r="P360"/>
      <c r="Q360"/>
    </row>
    <row r="361" spans="1:23" x14ac:dyDescent="0.2">
      <c r="A361"/>
      <c r="B361"/>
      <c r="C361"/>
      <c r="D361"/>
      <c r="E361"/>
      <c r="F361"/>
      <c r="G361"/>
      <c r="J361"/>
      <c r="K361"/>
      <c r="L361"/>
      <c r="N361"/>
      <c r="O361"/>
      <c r="P361"/>
      <c r="Q361"/>
    </row>
    <row r="362" spans="1:23" ht="18" x14ac:dyDescent="0.25">
      <c r="B362" s="63" t="s">
        <v>10</v>
      </c>
      <c r="C362" s="63" t="s">
        <v>5</v>
      </c>
      <c r="E362" s="63"/>
      <c r="G362" s="65"/>
      <c r="N362" s="31" t="s">
        <v>15</v>
      </c>
      <c r="O362" s="32"/>
      <c r="P362" s="32"/>
      <c r="Q362" s="33"/>
      <c r="R362" s="33"/>
      <c r="S362" s="33"/>
      <c r="T362" s="33"/>
      <c r="U362" s="34"/>
      <c r="V362" s="34"/>
      <c r="W362" s="34"/>
    </row>
    <row r="363" spans="1:23" ht="15.75" customHeight="1" x14ac:dyDescent="0.25">
      <c r="B363" s="63"/>
      <c r="D363" s="63"/>
      <c r="E363" s="66"/>
      <c r="N363"/>
      <c r="R363" s="2"/>
      <c r="S363" s="2"/>
      <c r="T363" s="2"/>
    </row>
    <row r="364" spans="1:23" ht="15.75" thickBot="1" x14ac:dyDescent="0.25">
      <c r="A364" s="37" t="s">
        <v>50</v>
      </c>
      <c r="B364" s="8" t="s">
        <v>9</v>
      </c>
      <c r="C364" s="8" t="s">
        <v>62</v>
      </c>
      <c r="D364" s="8" t="s">
        <v>6</v>
      </c>
      <c r="E364" s="8" t="s">
        <v>7</v>
      </c>
      <c r="F364" s="8" t="s">
        <v>49</v>
      </c>
      <c r="G364" s="40" t="s">
        <v>12</v>
      </c>
      <c r="H364" s="37" t="s">
        <v>54</v>
      </c>
      <c r="I364" s="37" t="s">
        <v>51</v>
      </c>
      <c r="J364" s="37" t="s">
        <v>52</v>
      </c>
      <c r="K364" s="37" t="s">
        <v>53</v>
      </c>
      <c r="L364" s="37" t="s">
        <v>24</v>
      </c>
      <c r="M364" s="10" t="s">
        <v>23</v>
      </c>
      <c r="N364" s="9" t="s">
        <v>62</v>
      </c>
      <c r="O364" s="11" t="s">
        <v>16</v>
      </c>
      <c r="P364" s="11" t="s">
        <v>17</v>
      </c>
      <c r="Q364" s="11" t="s">
        <v>18</v>
      </c>
      <c r="R364" s="12" t="s">
        <v>19</v>
      </c>
      <c r="S364" s="12" t="s">
        <v>20</v>
      </c>
      <c r="T364" s="12" t="s">
        <v>21</v>
      </c>
      <c r="U364" s="10" t="s">
        <v>22</v>
      </c>
    </row>
    <row r="365" spans="1:23" ht="15" x14ac:dyDescent="0.2">
      <c r="B365" s="68"/>
      <c r="C365" s="68"/>
      <c r="D365" s="68"/>
      <c r="E365" s="68"/>
      <c r="F365" s="68"/>
      <c r="G365" s="69"/>
      <c r="H365" s="35"/>
      <c r="I365" s="35"/>
      <c r="N365"/>
      <c r="R365" s="2"/>
      <c r="S365" s="2"/>
      <c r="T365" s="2"/>
      <c r="U365" s="2"/>
    </row>
    <row r="366" spans="1:23" x14ac:dyDescent="0.2">
      <c r="A366" s="35">
        <f t="shared" ref="A366:A415" si="48">IF(AND(N367=""),1,"")</f>
        <v>1</v>
      </c>
      <c r="B366" s="70">
        <f t="shared" ref="B366:B415" si="49">IF(B365="",1,B365+1)</f>
        <v>1</v>
      </c>
      <c r="C366" s="70" t="str">
        <f ca="1">IF(M366="","",VLOOKUP($B366,INDIRECT(L366),2,FALSE))</f>
        <v/>
      </c>
      <c r="D366" s="64" t="str">
        <f t="shared" ref="D366:D397" ca="1" si="50">IF($C366="","",IF(ISERROR(VLOOKUP(C366,Athletes,2,FALSE)),"Unknown Athlete",PROPER(VLOOKUP(C366,Athletes,2,FALSE))))</f>
        <v/>
      </c>
      <c r="E366" s="64" t="str">
        <f t="shared" ref="E366:E397" ca="1" si="51">IF($C366="","",IF(VLOOKUP(C366,Athletes,3,FALSE)="","",VLOOKUP(C366,Athletes,3,FALSE)))</f>
        <v/>
      </c>
      <c r="F366" s="64" t="str">
        <f t="shared" ref="F366:F415" ca="1" si="52">IF($C366="","",IF(ISERROR(VLOOKUP(C366,Athletes,7,FALSE)),"",VLOOKUP(C366,Athletes,7,FALSE)))</f>
        <v/>
      </c>
      <c r="G366" s="71" t="str">
        <f t="shared" ref="G366:G415" ca="1" si="53">IF(M366="","",VLOOKUP($B366,INDIRECT(L366),6,FALSE))</f>
        <v/>
      </c>
      <c r="H366" s="35" t="str">
        <f t="shared" ref="H366:H415" ca="1" si="54">"U" &amp; ROW(H366)+1-$B366 &amp; ":U" &amp; ROW(H366)-$B366+VLOOKUP(1,INDIRECT("A" &amp; ROW(H366)+1-$B366 &amp; ":B999"),2,0)</f>
        <v>U366:U366</v>
      </c>
      <c r="I366" s="35" t="str">
        <f t="shared" ref="I366:I415" ca="1" si="55">"R" &amp; ROW(I366)+1-$B366 &amp; ":R" &amp; ROW(I366)-$B366+VLOOKUP(1,INDIRECT("A" &amp; ROW(I366)+1-$B366 &amp; ":B999"),2,0)</f>
        <v>R366:R366</v>
      </c>
      <c r="J366" s="35" t="str">
        <f t="shared" ref="J366:J415" ca="1" si="56">"S" &amp; ROW(J366)+1-$B366 &amp; ":S" &amp; ROW(J366)-$B366+VLOOKUP(1,INDIRECT("A" &amp; ROW(J366)+1-$B366 &amp; ":B999"),2,0)</f>
        <v>S366:S366</v>
      </c>
      <c r="K366" s="35" t="str">
        <f t="shared" ref="K366:K415" ca="1" si="57">"T" &amp; ROW(K366)+1-$B366 &amp; ":T" &amp; ROW(K366)-$B366+VLOOKUP(1,INDIRECT("A" &amp; ROW(K366)+1-$B366 &amp; ":B999"),2,0)</f>
        <v>T366:T366</v>
      </c>
      <c r="L366" s="35" t="str">
        <f t="shared" ref="L366:L415" ca="1" si="58">"M" &amp; ROW(I366)+1-$B366 &amp; ":U" &amp; ROW(I366)-$B366+VLOOKUP(1,INDIRECT("A" &amp; ROW(I366)+1-$B366 &amp; ":B999"),2,0)</f>
        <v>M366:U366</v>
      </c>
      <c r="M366" t="str">
        <f t="shared" ref="M366:M415" ca="1" si="59">IF(N366="","",RANK($U366,INDIRECT(H366),0))</f>
        <v/>
      </c>
      <c r="N366" s="1"/>
      <c r="O366" s="2">
        <v>0</v>
      </c>
      <c r="P366" s="2">
        <v>0</v>
      </c>
      <c r="Q366" s="2">
        <v>0</v>
      </c>
      <c r="R366" s="2">
        <f t="shared" ref="R366:R415" si="60">IF(RANK($O366,$O366:$Q366,0)=1,$O366,IF(RANK($P366,$O366:$Q366,0)=1,$P366,$Q366))</f>
        <v>0</v>
      </c>
      <c r="S366" s="2">
        <f t="shared" ref="S366:S415" si="61">IF(RANK($O366,$O366:$Q366,0)=2,$O366,IF(RANK($P366,$O366:$Q366,0)=2,$P366,$Q366))</f>
        <v>0</v>
      </c>
      <c r="T366" s="2">
        <f t="shared" ref="T366:T415" si="62">IF(RANK($O366,$O366:$Q366,0)=3,$O366,IF(RANK($P366,$O366:$Q366,0)=3,$P366,$Q366))</f>
        <v>0</v>
      </c>
      <c r="U366" s="2">
        <f t="shared" ref="U366:U415" si="63">((($R366)*10000)+$S366)*10000+$T366+$N366/1000</f>
        <v>0</v>
      </c>
    </row>
    <row r="367" spans="1:23" x14ac:dyDescent="0.2">
      <c r="A367" s="35">
        <f t="shared" si="48"/>
        <v>1</v>
      </c>
      <c r="B367" s="70">
        <f t="shared" si="49"/>
        <v>2</v>
      </c>
      <c r="C367" s="70" t="str">
        <f t="shared" ref="C367:C415" ca="1" si="64">IF(M367="","",VLOOKUP($B367,INDIRECT(L367),2,FALSE))</f>
        <v/>
      </c>
      <c r="D367" s="64" t="str">
        <f t="shared" ca="1" si="50"/>
        <v/>
      </c>
      <c r="E367" s="64" t="str">
        <f t="shared" ca="1" si="51"/>
        <v/>
      </c>
      <c r="F367" s="64" t="str">
        <f t="shared" ca="1" si="52"/>
        <v/>
      </c>
      <c r="G367" s="71" t="str">
        <f t="shared" ca="1" si="53"/>
        <v/>
      </c>
      <c r="H367" s="35" t="str">
        <f t="shared" ca="1" si="54"/>
        <v>U366:U366</v>
      </c>
      <c r="I367" s="35" t="str">
        <f t="shared" ca="1" si="55"/>
        <v>R366:R366</v>
      </c>
      <c r="J367" s="35" t="str">
        <f t="shared" ca="1" si="56"/>
        <v>S366:S366</v>
      </c>
      <c r="K367" s="35" t="str">
        <f t="shared" ca="1" si="57"/>
        <v>T366:T366</v>
      </c>
      <c r="L367" s="35" t="str">
        <f t="shared" ca="1" si="58"/>
        <v>M366:U366</v>
      </c>
      <c r="M367" t="str">
        <f t="shared" ca="1" si="59"/>
        <v/>
      </c>
      <c r="N367" s="1"/>
      <c r="O367" s="2">
        <v>0</v>
      </c>
      <c r="P367" s="2">
        <v>0</v>
      </c>
      <c r="Q367" s="2">
        <v>0</v>
      </c>
      <c r="R367" s="2">
        <f t="shared" si="60"/>
        <v>0</v>
      </c>
      <c r="S367" s="2">
        <f t="shared" si="61"/>
        <v>0</v>
      </c>
      <c r="T367" s="2">
        <f t="shared" si="62"/>
        <v>0</v>
      </c>
      <c r="U367" s="2">
        <f t="shared" si="63"/>
        <v>0</v>
      </c>
    </row>
    <row r="368" spans="1:23" x14ac:dyDescent="0.2">
      <c r="A368" s="35">
        <f t="shared" si="48"/>
        <v>1</v>
      </c>
      <c r="B368" s="70">
        <f t="shared" si="49"/>
        <v>3</v>
      </c>
      <c r="C368" s="70" t="str">
        <f t="shared" ca="1" si="64"/>
        <v/>
      </c>
      <c r="D368" s="64" t="str">
        <f t="shared" ca="1" si="50"/>
        <v/>
      </c>
      <c r="E368" s="64" t="str">
        <f t="shared" ca="1" si="51"/>
        <v/>
      </c>
      <c r="F368" s="64" t="str">
        <f t="shared" ca="1" si="52"/>
        <v/>
      </c>
      <c r="G368" s="71" t="str">
        <f t="shared" ca="1" si="53"/>
        <v/>
      </c>
      <c r="H368" s="35" t="str">
        <f t="shared" ca="1" si="54"/>
        <v>U366:U366</v>
      </c>
      <c r="I368" s="35" t="str">
        <f t="shared" ca="1" si="55"/>
        <v>R366:R366</v>
      </c>
      <c r="J368" s="35" t="str">
        <f t="shared" ca="1" si="56"/>
        <v>S366:S366</v>
      </c>
      <c r="K368" s="35" t="str">
        <f t="shared" ca="1" si="57"/>
        <v>T366:T366</v>
      </c>
      <c r="L368" s="35" t="str">
        <f t="shared" ca="1" si="58"/>
        <v>M366:U366</v>
      </c>
      <c r="M368" t="str">
        <f t="shared" ca="1" si="59"/>
        <v/>
      </c>
      <c r="N368" s="1"/>
      <c r="O368" s="2">
        <v>0</v>
      </c>
      <c r="P368" s="2">
        <v>0</v>
      </c>
      <c r="Q368" s="2">
        <v>0</v>
      </c>
      <c r="R368" s="2">
        <f t="shared" si="60"/>
        <v>0</v>
      </c>
      <c r="S368" s="2">
        <f t="shared" si="61"/>
        <v>0</v>
      </c>
      <c r="T368" s="2">
        <f t="shared" si="62"/>
        <v>0</v>
      </c>
      <c r="U368" s="2">
        <f t="shared" si="63"/>
        <v>0</v>
      </c>
    </row>
    <row r="369" spans="1:21" x14ac:dyDescent="0.2">
      <c r="A369" s="35">
        <f t="shared" si="48"/>
        <v>1</v>
      </c>
      <c r="B369" s="70">
        <f t="shared" si="49"/>
        <v>4</v>
      </c>
      <c r="C369" s="70" t="str">
        <f t="shared" ca="1" si="64"/>
        <v/>
      </c>
      <c r="D369" s="64" t="str">
        <f t="shared" ca="1" si="50"/>
        <v/>
      </c>
      <c r="E369" s="64" t="str">
        <f t="shared" ca="1" si="51"/>
        <v/>
      </c>
      <c r="F369" s="64" t="str">
        <f t="shared" ca="1" si="52"/>
        <v/>
      </c>
      <c r="G369" s="71" t="str">
        <f t="shared" ca="1" si="53"/>
        <v/>
      </c>
      <c r="H369" s="35" t="str">
        <f t="shared" ca="1" si="54"/>
        <v>U366:U366</v>
      </c>
      <c r="I369" s="35" t="str">
        <f t="shared" ca="1" si="55"/>
        <v>R366:R366</v>
      </c>
      <c r="J369" s="35" t="str">
        <f t="shared" ca="1" si="56"/>
        <v>S366:S366</v>
      </c>
      <c r="K369" s="35" t="str">
        <f t="shared" ca="1" si="57"/>
        <v>T366:T366</v>
      </c>
      <c r="L369" s="35" t="str">
        <f t="shared" ca="1" si="58"/>
        <v>M366:U366</v>
      </c>
      <c r="M369" t="str">
        <f t="shared" ca="1" si="59"/>
        <v/>
      </c>
      <c r="N369" s="1"/>
      <c r="O369" s="2">
        <v>0</v>
      </c>
      <c r="P369" s="2">
        <v>0</v>
      </c>
      <c r="Q369" s="2">
        <v>0</v>
      </c>
      <c r="R369" s="2">
        <f t="shared" si="60"/>
        <v>0</v>
      </c>
      <c r="S369" s="2">
        <f t="shared" si="61"/>
        <v>0</v>
      </c>
      <c r="T369" s="2">
        <f t="shared" si="62"/>
        <v>0</v>
      </c>
      <c r="U369" s="2">
        <f t="shared" si="63"/>
        <v>0</v>
      </c>
    </row>
    <row r="370" spans="1:21" x14ac:dyDescent="0.2">
      <c r="A370" s="35">
        <f t="shared" si="48"/>
        <v>1</v>
      </c>
      <c r="B370" s="70">
        <f t="shared" si="49"/>
        <v>5</v>
      </c>
      <c r="C370" s="70" t="str">
        <f t="shared" ca="1" si="64"/>
        <v/>
      </c>
      <c r="D370" s="64" t="str">
        <f t="shared" ca="1" si="50"/>
        <v/>
      </c>
      <c r="E370" s="64" t="str">
        <f t="shared" ca="1" si="51"/>
        <v/>
      </c>
      <c r="F370" s="64" t="str">
        <f t="shared" ca="1" si="52"/>
        <v/>
      </c>
      <c r="G370" s="71" t="str">
        <f t="shared" ca="1" si="53"/>
        <v/>
      </c>
      <c r="H370" s="35" t="str">
        <f t="shared" ca="1" si="54"/>
        <v>U366:U366</v>
      </c>
      <c r="I370" s="35" t="str">
        <f t="shared" ca="1" si="55"/>
        <v>R366:R366</v>
      </c>
      <c r="J370" s="35" t="str">
        <f t="shared" ca="1" si="56"/>
        <v>S366:S366</v>
      </c>
      <c r="K370" s="35" t="str">
        <f t="shared" ca="1" si="57"/>
        <v>T366:T366</v>
      </c>
      <c r="L370" s="35" t="str">
        <f t="shared" ca="1" si="58"/>
        <v>M366:U366</v>
      </c>
      <c r="M370" t="str">
        <f t="shared" ca="1" si="59"/>
        <v/>
      </c>
      <c r="N370" s="1"/>
      <c r="O370" s="2">
        <v>0</v>
      </c>
      <c r="P370" s="2">
        <v>0</v>
      </c>
      <c r="Q370" s="2">
        <v>0</v>
      </c>
      <c r="R370" s="2">
        <f t="shared" si="60"/>
        <v>0</v>
      </c>
      <c r="S370" s="2">
        <f t="shared" si="61"/>
        <v>0</v>
      </c>
      <c r="T370" s="2">
        <f t="shared" si="62"/>
        <v>0</v>
      </c>
      <c r="U370" s="2">
        <f t="shared" si="63"/>
        <v>0</v>
      </c>
    </row>
    <row r="371" spans="1:21" x14ac:dyDescent="0.2">
      <c r="A371" s="35">
        <f t="shared" si="48"/>
        <v>1</v>
      </c>
      <c r="B371" s="70">
        <f t="shared" si="49"/>
        <v>6</v>
      </c>
      <c r="C371" s="70" t="str">
        <f t="shared" ca="1" si="64"/>
        <v/>
      </c>
      <c r="D371" s="64" t="str">
        <f t="shared" ca="1" si="50"/>
        <v/>
      </c>
      <c r="E371" s="64" t="str">
        <f t="shared" ca="1" si="51"/>
        <v/>
      </c>
      <c r="F371" s="64" t="str">
        <f t="shared" ca="1" si="52"/>
        <v/>
      </c>
      <c r="G371" s="71" t="str">
        <f t="shared" ca="1" si="53"/>
        <v/>
      </c>
      <c r="H371" s="35" t="str">
        <f t="shared" ca="1" si="54"/>
        <v>U366:U366</v>
      </c>
      <c r="I371" s="35" t="str">
        <f t="shared" ca="1" si="55"/>
        <v>R366:R366</v>
      </c>
      <c r="J371" s="35" t="str">
        <f t="shared" ca="1" si="56"/>
        <v>S366:S366</v>
      </c>
      <c r="K371" s="35" t="str">
        <f t="shared" ca="1" si="57"/>
        <v>T366:T366</v>
      </c>
      <c r="L371" s="35" t="str">
        <f t="shared" ca="1" si="58"/>
        <v>M366:U366</v>
      </c>
      <c r="M371" t="str">
        <f t="shared" ca="1" si="59"/>
        <v/>
      </c>
      <c r="N371" s="1"/>
      <c r="O371" s="2">
        <v>0</v>
      </c>
      <c r="P371" s="2">
        <v>0</v>
      </c>
      <c r="Q371" s="2">
        <v>0</v>
      </c>
      <c r="R371" s="2">
        <f t="shared" si="60"/>
        <v>0</v>
      </c>
      <c r="S371" s="2">
        <f t="shared" si="61"/>
        <v>0</v>
      </c>
      <c r="T371" s="2">
        <f t="shared" si="62"/>
        <v>0</v>
      </c>
      <c r="U371" s="2">
        <f t="shared" si="63"/>
        <v>0</v>
      </c>
    </row>
    <row r="372" spans="1:21" x14ac:dyDescent="0.2">
      <c r="A372" s="35">
        <f t="shared" si="48"/>
        <v>1</v>
      </c>
      <c r="B372" s="70">
        <f t="shared" si="49"/>
        <v>7</v>
      </c>
      <c r="C372" s="70" t="str">
        <f t="shared" ca="1" si="64"/>
        <v/>
      </c>
      <c r="D372" s="64" t="str">
        <f t="shared" ca="1" si="50"/>
        <v/>
      </c>
      <c r="E372" s="64" t="str">
        <f t="shared" ca="1" si="51"/>
        <v/>
      </c>
      <c r="F372" s="64" t="str">
        <f t="shared" ca="1" si="52"/>
        <v/>
      </c>
      <c r="G372" s="71" t="str">
        <f t="shared" ca="1" si="53"/>
        <v/>
      </c>
      <c r="H372" s="35" t="str">
        <f t="shared" ca="1" si="54"/>
        <v>U366:U366</v>
      </c>
      <c r="I372" s="35" t="str">
        <f t="shared" ca="1" si="55"/>
        <v>R366:R366</v>
      </c>
      <c r="J372" s="35" t="str">
        <f t="shared" ca="1" si="56"/>
        <v>S366:S366</v>
      </c>
      <c r="K372" s="35" t="str">
        <f t="shared" ca="1" si="57"/>
        <v>T366:T366</v>
      </c>
      <c r="L372" s="35" t="str">
        <f t="shared" ca="1" si="58"/>
        <v>M366:U366</v>
      </c>
      <c r="M372" t="str">
        <f t="shared" ca="1" si="59"/>
        <v/>
      </c>
      <c r="N372" s="1"/>
      <c r="O372" s="2">
        <v>0</v>
      </c>
      <c r="P372" s="2">
        <v>0</v>
      </c>
      <c r="Q372" s="2">
        <v>0</v>
      </c>
      <c r="R372" s="2">
        <f t="shared" si="60"/>
        <v>0</v>
      </c>
      <c r="S372" s="2">
        <f t="shared" si="61"/>
        <v>0</v>
      </c>
      <c r="T372" s="2">
        <f t="shared" si="62"/>
        <v>0</v>
      </c>
      <c r="U372" s="2">
        <f t="shared" si="63"/>
        <v>0</v>
      </c>
    </row>
    <row r="373" spans="1:21" x14ac:dyDescent="0.2">
      <c r="A373" s="35">
        <f t="shared" si="48"/>
        <v>1</v>
      </c>
      <c r="B373" s="70">
        <f t="shared" si="49"/>
        <v>8</v>
      </c>
      <c r="C373" s="70" t="str">
        <f t="shared" ca="1" si="64"/>
        <v/>
      </c>
      <c r="D373" s="64" t="str">
        <f t="shared" ca="1" si="50"/>
        <v/>
      </c>
      <c r="E373" s="64" t="str">
        <f t="shared" ca="1" si="51"/>
        <v/>
      </c>
      <c r="F373" s="64" t="str">
        <f t="shared" ca="1" si="52"/>
        <v/>
      </c>
      <c r="G373" s="71" t="str">
        <f t="shared" ca="1" si="53"/>
        <v/>
      </c>
      <c r="H373" s="35" t="str">
        <f t="shared" ca="1" si="54"/>
        <v>U366:U366</v>
      </c>
      <c r="I373" s="35" t="str">
        <f t="shared" ca="1" si="55"/>
        <v>R366:R366</v>
      </c>
      <c r="J373" s="35" t="str">
        <f t="shared" ca="1" si="56"/>
        <v>S366:S366</v>
      </c>
      <c r="K373" s="35" t="str">
        <f t="shared" ca="1" si="57"/>
        <v>T366:T366</v>
      </c>
      <c r="L373" s="35" t="str">
        <f t="shared" ca="1" si="58"/>
        <v>M366:U366</v>
      </c>
      <c r="M373" t="str">
        <f t="shared" ca="1" si="59"/>
        <v/>
      </c>
      <c r="N373" s="1"/>
      <c r="O373" s="2">
        <v>0</v>
      </c>
      <c r="P373" s="2">
        <v>0</v>
      </c>
      <c r="Q373" s="2">
        <v>0</v>
      </c>
      <c r="R373" s="2">
        <f t="shared" si="60"/>
        <v>0</v>
      </c>
      <c r="S373" s="2">
        <f t="shared" si="61"/>
        <v>0</v>
      </c>
      <c r="T373" s="2">
        <f t="shared" si="62"/>
        <v>0</v>
      </c>
      <c r="U373" s="2">
        <f t="shared" si="63"/>
        <v>0</v>
      </c>
    </row>
    <row r="374" spans="1:21" x14ac:dyDescent="0.2">
      <c r="A374" s="35">
        <f t="shared" si="48"/>
        <v>1</v>
      </c>
      <c r="B374" s="70">
        <f t="shared" si="49"/>
        <v>9</v>
      </c>
      <c r="C374" s="70" t="str">
        <f t="shared" ca="1" si="64"/>
        <v/>
      </c>
      <c r="D374" s="64" t="str">
        <f t="shared" ca="1" si="50"/>
        <v/>
      </c>
      <c r="E374" s="64" t="str">
        <f t="shared" ca="1" si="51"/>
        <v/>
      </c>
      <c r="F374" s="64" t="str">
        <f t="shared" ca="1" si="52"/>
        <v/>
      </c>
      <c r="G374" s="71" t="str">
        <f t="shared" ca="1" si="53"/>
        <v/>
      </c>
      <c r="H374" s="35" t="str">
        <f t="shared" ca="1" si="54"/>
        <v>U366:U366</v>
      </c>
      <c r="I374" s="35" t="str">
        <f t="shared" ca="1" si="55"/>
        <v>R366:R366</v>
      </c>
      <c r="J374" s="35" t="str">
        <f t="shared" ca="1" si="56"/>
        <v>S366:S366</v>
      </c>
      <c r="K374" s="35" t="str">
        <f t="shared" ca="1" si="57"/>
        <v>T366:T366</v>
      </c>
      <c r="L374" s="35" t="str">
        <f t="shared" ca="1" si="58"/>
        <v>M366:U366</v>
      </c>
      <c r="M374" t="str">
        <f t="shared" ca="1" si="59"/>
        <v/>
      </c>
      <c r="N374" s="1"/>
      <c r="O374" s="2">
        <v>0</v>
      </c>
      <c r="P374" s="2">
        <v>0</v>
      </c>
      <c r="Q374" s="2">
        <v>0</v>
      </c>
      <c r="R374" s="2">
        <f t="shared" si="60"/>
        <v>0</v>
      </c>
      <c r="S374" s="2">
        <f t="shared" si="61"/>
        <v>0</v>
      </c>
      <c r="T374" s="2">
        <f t="shared" si="62"/>
        <v>0</v>
      </c>
      <c r="U374" s="2">
        <f t="shared" si="63"/>
        <v>0</v>
      </c>
    </row>
    <row r="375" spans="1:21" x14ac:dyDescent="0.2">
      <c r="A375" s="35">
        <f t="shared" si="48"/>
        <v>1</v>
      </c>
      <c r="B375" s="70">
        <f t="shared" si="49"/>
        <v>10</v>
      </c>
      <c r="C375" s="70" t="str">
        <f t="shared" ca="1" si="64"/>
        <v/>
      </c>
      <c r="D375" s="64" t="str">
        <f t="shared" ca="1" si="50"/>
        <v/>
      </c>
      <c r="E375" s="64" t="str">
        <f t="shared" ca="1" si="51"/>
        <v/>
      </c>
      <c r="F375" s="64" t="str">
        <f t="shared" ca="1" si="52"/>
        <v/>
      </c>
      <c r="G375" s="71" t="str">
        <f t="shared" ca="1" si="53"/>
        <v/>
      </c>
      <c r="H375" s="35" t="str">
        <f t="shared" ca="1" si="54"/>
        <v>U366:U366</v>
      </c>
      <c r="I375" s="35" t="str">
        <f t="shared" ca="1" si="55"/>
        <v>R366:R366</v>
      </c>
      <c r="J375" s="35" t="str">
        <f t="shared" ca="1" si="56"/>
        <v>S366:S366</v>
      </c>
      <c r="K375" s="35" t="str">
        <f t="shared" ca="1" si="57"/>
        <v>T366:T366</v>
      </c>
      <c r="L375" s="35" t="str">
        <f t="shared" ca="1" si="58"/>
        <v>M366:U366</v>
      </c>
      <c r="M375" t="str">
        <f t="shared" ca="1" si="59"/>
        <v/>
      </c>
      <c r="N375" s="1"/>
      <c r="O375" s="2">
        <v>0</v>
      </c>
      <c r="P375" s="2">
        <v>0</v>
      </c>
      <c r="Q375" s="2">
        <v>0</v>
      </c>
      <c r="R375" s="2">
        <f t="shared" si="60"/>
        <v>0</v>
      </c>
      <c r="S375" s="2">
        <f t="shared" si="61"/>
        <v>0</v>
      </c>
      <c r="T375" s="2">
        <f t="shared" si="62"/>
        <v>0</v>
      </c>
      <c r="U375" s="2">
        <f t="shared" si="63"/>
        <v>0</v>
      </c>
    </row>
    <row r="376" spans="1:21" x14ac:dyDescent="0.2">
      <c r="A376" s="35">
        <f t="shared" si="48"/>
        <v>1</v>
      </c>
      <c r="B376" s="70">
        <f t="shared" si="49"/>
        <v>11</v>
      </c>
      <c r="C376" s="70" t="str">
        <f t="shared" ca="1" si="64"/>
        <v/>
      </c>
      <c r="D376" s="64" t="str">
        <f t="shared" ca="1" si="50"/>
        <v/>
      </c>
      <c r="E376" s="64" t="str">
        <f t="shared" ca="1" si="51"/>
        <v/>
      </c>
      <c r="F376" s="64" t="str">
        <f t="shared" ca="1" si="52"/>
        <v/>
      </c>
      <c r="G376" s="71" t="str">
        <f t="shared" ca="1" si="53"/>
        <v/>
      </c>
      <c r="H376" s="35" t="str">
        <f t="shared" ca="1" si="54"/>
        <v>U366:U366</v>
      </c>
      <c r="I376" s="35" t="str">
        <f t="shared" ca="1" si="55"/>
        <v>R366:R366</v>
      </c>
      <c r="J376" s="35" t="str">
        <f t="shared" ca="1" si="56"/>
        <v>S366:S366</v>
      </c>
      <c r="K376" s="35" t="str">
        <f t="shared" ca="1" si="57"/>
        <v>T366:T366</v>
      </c>
      <c r="L376" s="35" t="str">
        <f t="shared" ca="1" si="58"/>
        <v>M366:U366</v>
      </c>
      <c r="M376" t="str">
        <f t="shared" ca="1" si="59"/>
        <v/>
      </c>
      <c r="N376" s="1"/>
      <c r="O376" s="2">
        <v>0</v>
      </c>
      <c r="P376" s="2">
        <v>0</v>
      </c>
      <c r="Q376" s="2">
        <v>0</v>
      </c>
      <c r="R376" s="2">
        <f t="shared" si="60"/>
        <v>0</v>
      </c>
      <c r="S376" s="2">
        <f t="shared" si="61"/>
        <v>0</v>
      </c>
      <c r="T376" s="2">
        <f t="shared" si="62"/>
        <v>0</v>
      </c>
      <c r="U376" s="2">
        <f t="shared" si="63"/>
        <v>0</v>
      </c>
    </row>
    <row r="377" spans="1:21" x14ac:dyDescent="0.2">
      <c r="A377" s="35">
        <f t="shared" si="48"/>
        <v>1</v>
      </c>
      <c r="B377" s="70">
        <f t="shared" si="49"/>
        <v>12</v>
      </c>
      <c r="C377" s="70" t="str">
        <f t="shared" ca="1" si="64"/>
        <v/>
      </c>
      <c r="D377" s="64" t="str">
        <f t="shared" ca="1" si="50"/>
        <v/>
      </c>
      <c r="E377" s="64" t="str">
        <f t="shared" ca="1" si="51"/>
        <v/>
      </c>
      <c r="F377" s="64" t="str">
        <f t="shared" ca="1" si="52"/>
        <v/>
      </c>
      <c r="G377" s="71" t="str">
        <f t="shared" ca="1" si="53"/>
        <v/>
      </c>
      <c r="H377" s="35" t="str">
        <f t="shared" ca="1" si="54"/>
        <v>U366:U366</v>
      </c>
      <c r="I377" s="35" t="str">
        <f t="shared" ca="1" si="55"/>
        <v>R366:R366</v>
      </c>
      <c r="J377" s="35" t="str">
        <f t="shared" ca="1" si="56"/>
        <v>S366:S366</v>
      </c>
      <c r="K377" s="35" t="str">
        <f t="shared" ca="1" si="57"/>
        <v>T366:T366</v>
      </c>
      <c r="L377" s="35" t="str">
        <f t="shared" ca="1" si="58"/>
        <v>M366:U366</v>
      </c>
      <c r="M377" t="str">
        <f t="shared" ca="1" si="59"/>
        <v/>
      </c>
      <c r="N377" s="1"/>
      <c r="O377" s="2">
        <v>0</v>
      </c>
      <c r="P377" s="2">
        <v>0</v>
      </c>
      <c r="Q377" s="2">
        <v>0</v>
      </c>
      <c r="R377" s="2">
        <f t="shared" si="60"/>
        <v>0</v>
      </c>
      <c r="S377" s="2">
        <f t="shared" si="61"/>
        <v>0</v>
      </c>
      <c r="T377" s="2">
        <f t="shared" si="62"/>
        <v>0</v>
      </c>
      <c r="U377" s="2">
        <f t="shared" si="63"/>
        <v>0</v>
      </c>
    </row>
    <row r="378" spans="1:21" x14ac:dyDescent="0.2">
      <c r="A378" s="35">
        <f t="shared" si="48"/>
        <v>1</v>
      </c>
      <c r="B378" s="70">
        <f t="shared" si="49"/>
        <v>13</v>
      </c>
      <c r="C378" s="70" t="str">
        <f t="shared" ca="1" si="64"/>
        <v/>
      </c>
      <c r="D378" s="64" t="str">
        <f t="shared" ca="1" si="50"/>
        <v/>
      </c>
      <c r="E378" s="64" t="str">
        <f t="shared" ca="1" si="51"/>
        <v/>
      </c>
      <c r="F378" s="64" t="str">
        <f t="shared" ca="1" si="52"/>
        <v/>
      </c>
      <c r="G378" s="71" t="str">
        <f t="shared" ca="1" si="53"/>
        <v/>
      </c>
      <c r="H378" s="35" t="str">
        <f t="shared" ca="1" si="54"/>
        <v>U366:U366</v>
      </c>
      <c r="I378" s="35" t="str">
        <f t="shared" ca="1" si="55"/>
        <v>R366:R366</v>
      </c>
      <c r="J378" s="35" t="str">
        <f t="shared" ca="1" si="56"/>
        <v>S366:S366</v>
      </c>
      <c r="K378" s="35" t="str">
        <f t="shared" ca="1" si="57"/>
        <v>T366:T366</v>
      </c>
      <c r="L378" s="35" t="str">
        <f t="shared" ca="1" si="58"/>
        <v>M366:U366</v>
      </c>
      <c r="M378" t="str">
        <f t="shared" ca="1" si="59"/>
        <v/>
      </c>
      <c r="N378" s="1"/>
      <c r="O378" s="2">
        <v>0</v>
      </c>
      <c r="P378" s="2">
        <v>0</v>
      </c>
      <c r="Q378" s="2">
        <v>0</v>
      </c>
      <c r="R378" s="2">
        <f t="shared" si="60"/>
        <v>0</v>
      </c>
      <c r="S378" s="2">
        <f t="shared" si="61"/>
        <v>0</v>
      </c>
      <c r="T378" s="2">
        <f t="shared" si="62"/>
        <v>0</v>
      </c>
      <c r="U378" s="2">
        <f t="shared" si="63"/>
        <v>0</v>
      </c>
    </row>
    <row r="379" spans="1:21" x14ac:dyDescent="0.2">
      <c r="A379" s="35">
        <f t="shared" si="48"/>
        <v>1</v>
      </c>
      <c r="B379" s="70">
        <f t="shared" si="49"/>
        <v>14</v>
      </c>
      <c r="C379" s="70" t="str">
        <f t="shared" ca="1" si="64"/>
        <v/>
      </c>
      <c r="D379" s="64" t="str">
        <f t="shared" ca="1" si="50"/>
        <v/>
      </c>
      <c r="E379" s="64" t="str">
        <f t="shared" ca="1" si="51"/>
        <v/>
      </c>
      <c r="F379" s="64" t="str">
        <f t="shared" ca="1" si="52"/>
        <v/>
      </c>
      <c r="G379" s="71" t="str">
        <f t="shared" ca="1" si="53"/>
        <v/>
      </c>
      <c r="H379" s="35" t="str">
        <f t="shared" ca="1" si="54"/>
        <v>U366:U366</v>
      </c>
      <c r="I379" s="35" t="str">
        <f t="shared" ca="1" si="55"/>
        <v>R366:R366</v>
      </c>
      <c r="J379" s="35" t="str">
        <f t="shared" ca="1" si="56"/>
        <v>S366:S366</v>
      </c>
      <c r="K379" s="35" t="str">
        <f t="shared" ca="1" si="57"/>
        <v>T366:T366</v>
      </c>
      <c r="L379" s="35" t="str">
        <f t="shared" ca="1" si="58"/>
        <v>M366:U366</v>
      </c>
      <c r="M379" t="str">
        <f t="shared" ca="1" si="59"/>
        <v/>
      </c>
      <c r="N379" s="1"/>
      <c r="O379" s="2">
        <v>0</v>
      </c>
      <c r="P379" s="2">
        <v>0</v>
      </c>
      <c r="Q379" s="2">
        <v>0</v>
      </c>
      <c r="R379" s="2">
        <f t="shared" si="60"/>
        <v>0</v>
      </c>
      <c r="S379" s="2">
        <f t="shared" si="61"/>
        <v>0</v>
      </c>
      <c r="T379" s="2">
        <f t="shared" si="62"/>
        <v>0</v>
      </c>
      <c r="U379" s="2">
        <f t="shared" si="63"/>
        <v>0</v>
      </c>
    </row>
    <row r="380" spans="1:21" x14ac:dyDescent="0.2">
      <c r="A380" s="35">
        <f t="shared" si="48"/>
        <v>1</v>
      </c>
      <c r="B380" s="70">
        <f t="shared" si="49"/>
        <v>15</v>
      </c>
      <c r="C380" s="70" t="str">
        <f t="shared" ca="1" si="64"/>
        <v/>
      </c>
      <c r="D380" s="64" t="str">
        <f t="shared" ca="1" si="50"/>
        <v/>
      </c>
      <c r="E380" s="64" t="str">
        <f t="shared" ca="1" si="51"/>
        <v/>
      </c>
      <c r="F380" s="64" t="str">
        <f t="shared" ca="1" si="52"/>
        <v/>
      </c>
      <c r="G380" s="71" t="str">
        <f t="shared" ca="1" si="53"/>
        <v/>
      </c>
      <c r="H380" s="35" t="str">
        <f t="shared" ca="1" si="54"/>
        <v>U366:U366</v>
      </c>
      <c r="I380" s="35" t="str">
        <f t="shared" ca="1" si="55"/>
        <v>R366:R366</v>
      </c>
      <c r="J380" s="35" t="str">
        <f t="shared" ca="1" si="56"/>
        <v>S366:S366</v>
      </c>
      <c r="K380" s="35" t="str">
        <f t="shared" ca="1" si="57"/>
        <v>T366:T366</v>
      </c>
      <c r="L380" s="35" t="str">
        <f t="shared" ca="1" si="58"/>
        <v>M366:U366</v>
      </c>
      <c r="M380" t="str">
        <f t="shared" ca="1" si="59"/>
        <v/>
      </c>
      <c r="N380" s="1"/>
      <c r="O380" s="2">
        <v>0</v>
      </c>
      <c r="P380" s="2">
        <v>0</v>
      </c>
      <c r="Q380" s="2">
        <v>0</v>
      </c>
      <c r="R380" s="2">
        <f t="shared" si="60"/>
        <v>0</v>
      </c>
      <c r="S380" s="2">
        <f t="shared" si="61"/>
        <v>0</v>
      </c>
      <c r="T380" s="2">
        <f t="shared" si="62"/>
        <v>0</v>
      </c>
      <c r="U380" s="2">
        <f t="shared" si="63"/>
        <v>0</v>
      </c>
    </row>
    <row r="381" spans="1:21" x14ac:dyDescent="0.2">
      <c r="A381" s="35">
        <f t="shared" si="48"/>
        <v>1</v>
      </c>
      <c r="B381" s="70">
        <f t="shared" si="49"/>
        <v>16</v>
      </c>
      <c r="C381" s="70" t="str">
        <f t="shared" ca="1" si="64"/>
        <v/>
      </c>
      <c r="D381" s="64" t="str">
        <f t="shared" ca="1" si="50"/>
        <v/>
      </c>
      <c r="E381" s="64" t="str">
        <f t="shared" ca="1" si="51"/>
        <v/>
      </c>
      <c r="F381" s="64" t="str">
        <f t="shared" ca="1" si="52"/>
        <v/>
      </c>
      <c r="G381" s="71" t="str">
        <f t="shared" ca="1" si="53"/>
        <v/>
      </c>
      <c r="H381" s="35" t="str">
        <f t="shared" ca="1" si="54"/>
        <v>U366:U366</v>
      </c>
      <c r="I381" s="35" t="str">
        <f t="shared" ca="1" si="55"/>
        <v>R366:R366</v>
      </c>
      <c r="J381" s="35" t="str">
        <f t="shared" ca="1" si="56"/>
        <v>S366:S366</v>
      </c>
      <c r="K381" s="35" t="str">
        <f t="shared" ca="1" si="57"/>
        <v>T366:T366</v>
      </c>
      <c r="L381" s="35" t="str">
        <f t="shared" ca="1" si="58"/>
        <v>M366:U366</v>
      </c>
      <c r="M381" t="str">
        <f t="shared" ca="1" si="59"/>
        <v/>
      </c>
      <c r="N381" s="1"/>
      <c r="O381" s="2">
        <v>0</v>
      </c>
      <c r="P381" s="2">
        <v>0</v>
      </c>
      <c r="Q381" s="2">
        <v>0</v>
      </c>
      <c r="R381" s="2">
        <f t="shared" si="60"/>
        <v>0</v>
      </c>
      <c r="S381" s="2">
        <f t="shared" si="61"/>
        <v>0</v>
      </c>
      <c r="T381" s="2">
        <f t="shared" si="62"/>
        <v>0</v>
      </c>
      <c r="U381" s="2">
        <f t="shared" si="63"/>
        <v>0</v>
      </c>
    </row>
    <row r="382" spans="1:21" x14ac:dyDescent="0.2">
      <c r="A382" s="35">
        <f t="shared" si="48"/>
        <v>1</v>
      </c>
      <c r="B382" s="70">
        <f t="shared" si="49"/>
        <v>17</v>
      </c>
      <c r="C382" s="70" t="str">
        <f t="shared" ca="1" si="64"/>
        <v/>
      </c>
      <c r="D382" s="64" t="str">
        <f t="shared" ca="1" si="50"/>
        <v/>
      </c>
      <c r="E382" s="64" t="str">
        <f t="shared" ca="1" si="51"/>
        <v/>
      </c>
      <c r="F382" s="64" t="str">
        <f t="shared" ca="1" si="52"/>
        <v/>
      </c>
      <c r="G382" s="71" t="str">
        <f t="shared" ca="1" si="53"/>
        <v/>
      </c>
      <c r="H382" s="35" t="str">
        <f t="shared" ca="1" si="54"/>
        <v>U366:U366</v>
      </c>
      <c r="I382" s="35" t="str">
        <f t="shared" ca="1" si="55"/>
        <v>R366:R366</v>
      </c>
      <c r="J382" s="35" t="str">
        <f t="shared" ca="1" si="56"/>
        <v>S366:S366</v>
      </c>
      <c r="K382" s="35" t="str">
        <f t="shared" ca="1" si="57"/>
        <v>T366:T366</v>
      </c>
      <c r="L382" s="35" t="str">
        <f t="shared" ca="1" si="58"/>
        <v>M366:U366</v>
      </c>
      <c r="M382" t="str">
        <f t="shared" ca="1" si="59"/>
        <v/>
      </c>
      <c r="N382" s="1"/>
      <c r="O382" s="2">
        <v>0</v>
      </c>
      <c r="P382" s="2">
        <v>0</v>
      </c>
      <c r="Q382" s="2">
        <v>0</v>
      </c>
      <c r="R382" s="2">
        <f t="shared" si="60"/>
        <v>0</v>
      </c>
      <c r="S382" s="2">
        <f t="shared" si="61"/>
        <v>0</v>
      </c>
      <c r="T382" s="2">
        <f t="shared" si="62"/>
        <v>0</v>
      </c>
      <c r="U382" s="2">
        <f t="shared" si="63"/>
        <v>0</v>
      </c>
    </row>
    <row r="383" spans="1:21" x14ac:dyDescent="0.2">
      <c r="A383" s="35">
        <f t="shared" si="48"/>
        <v>1</v>
      </c>
      <c r="B383" s="70">
        <f t="shared" si="49"/>
        <v>18</v>
      </c>
      <c r="C383" s="70" t="str">
        <f t="shared" ca="1" si="64"/>
        <v/>
      </c>
      <c r="D383" s="64" t="str">
        <f t="shared" ca="1" si="50"/>
        <v/>
      </c>
      <c r="E383" s="64" t="str">
        <f t="shared" ca="1" si="51"/>
        <v/>
      </c>
      <c r="F383" s="64" t="str">
        <f t="shared" ca="1" si="52"/>
        <v/>
      </c>
      <c r="G383" s="71" t="str">
        <f t="shared" ca="1" si="53"/>
        <v/>
      </c>
      <c r="H383" s="35" t="str">
        <f t="shared" ca="1" si="54"/>
        <v>U366:U366</v>
      </c>
      <c r="I383" s="35" t="str">
        <f t="shared" ca="1" si="55"/>
        <v>R366:R366</v>
      </c>
      <c r="J383" s="35" t="str">
        <f t="shared" ca="1" si="56"/>
        <v>S366:S366</v>
      </c>
      <c r="K383" s="35" t="str">
        <f t="shared" ca="1" si="57"/>
        <v>T366:T366</v>
      </c>
      <c r="L383" s="35" t="str">
        <f t="shared" ca="1" si="58"/>
        <v>M366:U366</v>
      </c>
      <c r="M383" t="str">
        <f t="shared" ca="1" si="59"/>
        <v/>
      </c>
      <c r="N383" s="1"/>
      <c r="O383" s="2">
        <v>0</v>
      </c>
      <c r="P383" s="2">
        <v>0</v>
      </c>
      <c r="Q383" s="2">
        <v>0</v>
      </c>
      <c r="R383" s="2">
        <f t="shared" si="60"/>
        <v>0</v>
      </c>
      <c r="S383" s="2">
        <f t="shared" si="61"/>
        <v>0</v>
      </c>
      <c r="T383" s="2">
        <f t="shared" si="62"/>
        <v>0</v>
      </c>
      <c r="U383" s="2">
        <f t="shared" si="63"/>
        <v>0</v>
      </c>
    </row>
    <row r="384" spans="1:21" x14ac:dyDescent="0.2">
      <c r="A384" s="35">
        <f t="shared" si="48"/>
        <v>1</v>
      </c>
      <c r="B384" s="70">
        <f t="shared" si="49"/>
        <v>19</v>
      </c>
      <c r="C384" s="70" t="str">
        <f t="shared" ca="1" si="64"/>
        <v/>
      </c>
      <c r="D384" s="64" t="str">
        <f t="shared" ca="1" si="50"/>
        <v/>
      </c>
      <c r="E384" s="64" t="str">
        <f t="shared" ca="1" si="51"/>
        <v/>
      </c>
      <c r="F384" s="64" t="str">
        <f t="shared" ca="1" si="52"/>
        <v/>
      </c>
      <c r="G384" s="71" t="str">
        <f t="shared" ca="1" si="53"/>
        <v/>
      </c>
      <c r="H384" s="35" t="str">
        <f t="shared" ca="1" si="54"/>
        <v>U366:U366</v>
      </c>
      <c r="I384" s="35" t="str">
        <f t="shared" ca="1" si="55"/>
        <v>R366:R366</v>
      </c>
      <c r="J384" s="35" t="str">
        <f t="shared" ca="1" si="56"/>
        <v>S366:S366</v>
      </c>
      <c r="K384" s="35" t="str">
        <f t="shared" ca="1" si="57"/>
        <v>T366:T366</v>
      </c>
      <c r="L384" s="35" t="str">
        <f t="shared" ca="1" si="58"/>
        <v>M366:U366</v>
      </c>
      <c r="M384" t="str">
        <f t="shared" ca="1" si="59"/>
        <v/>
      </c>
      <c r="N384" s="1"/>
      <c r="O384" s="2">
        <v>0</v>
      </c>
      <c r="P384" s="2">
        <v>0</v>
      </c>
      <c r="Q384" s="2">
        <v>0</v>
      </c>
      <c r="R384" s="2">
        <f t="shared" si="60"/>
        <v>0</v>
      </c>
      <c r="S384" s="2">
        <f t="shared" si="61"/>
        <v>0</v>
      </c>
      <c r="T384" s="2">
        <f t="shared" si="62"/>
        <v>0</v>
      </c>
      <c r="U384" s="2">
        <f t="shared" si="63"/>
        <v>0</v>
      </c>
    </row>
    <row r="385" spans="1:21" x14ac:dyDescent="0.2">
      <c r="A385" s="35">
        <f t="shared" si="48"/>
        <v>1</v>
      </c>
      <c r="B385" s="70">
        <f t="shared" si="49"/>
        <v>20</v>
      </c>
      <c r="C385" s="70" t="str">
        <f t="shared" ca="1" si="64"/>
        <v/>
      </c>
      <c r="D385" s="64" t="str">
        <f t="shared" ca="1" si="50"/>
        <v/>
      </c>
      <c r="E385" s="64" t="str">
        <f t="shared" ca="1" si="51"/>
        <v/>
      </c>
      <c r="F385" s="64" t="str">
        <f t="shared" ca="1" si="52"/>
        <v/>
      </c>
      <c r="G385" s="71" t="str">
        <f t="shared" ca="1" si="53"/>
        <v/>
      </c>
      <c r="H385" s="35" t="str">
        <f t="shared" ca="1" si="54"/>
        <v>U366:U366</v>
      </c>
      <c r="I385" s="35" t="str">
        <f t="shared" ca="1" si="55"/>
        <v>R366:R366</v>
      </c>
      <c r="J385" s="35" t="str">
        <f t="shared" ca="1" si="56"/>
        <v>S366:S366</v>
      </c>
      <c r="K385" s="35" t="str">
        <f t="shared" ca="1" si="57"/>
        <v>T366:T366</v>
      </c>
      <c r="L385" s="35" t="str">
        <f t="shared" ca="1" si="58"/>
        <v>M366:U366</v>
      </c>
      <c r="M385" t="str">
        <f t="shared" ca="1" si="59"/>
        <v/>
      </c>
      <c r="N385" s="1"/>
      <c r="O385" s="2">
        <v>0</v>
      </c>
      <c r="P385" s="2">
        <v>0</v>
      </c>
      <c r="Q385" s="2">
        <v>0</v>
      </c>
      <c r="R385" s="2">
        <f t="shared" si="60"/>
        <v>0</v>
      </c>
      <c r="S385" s="2">
        <f t="shared" si="61"/>
        <v>0</v>
      </c>
      <c r="T385" s="2">
        <f t="shared" si="62"/>
        <v>0</v>
      </c>
      <c r="U385" s="2">
        <f t="shared" si="63"/>
        <v>0</v>
      </c>
    </row>
    <row r="386" spans="1:21" x14ac:dyDescent="0.2">
      <c r="A386" s="35">
        <f t="shared" si="48"/>
        <v>1</v>
      </c>
      <c r="B386" s="70">
        <f t="shared" si="49"/>
        <v>21</v>
      </c>
      <c r="C386" s="70" t="str">
        <f t="shared" ca="1" si="64"/>
        <v/>
      </c>
      <c r="D386" s="64" t="str">
        <f t="shared" ca="1" si="50"/>
        <v/>
      </c>
      <c r="E386" s="64" t="str">
        <f t="shared" ca="1" si="51"/>
        <v/>
      </c>
      <c r="F386" s="64" t="str">
        <f t="shared" ca="1" si="52"/>
        <v/>
      </c>
      <c r="G386" s="71" t="str">
        <f t="shared" ca="1" si="53"/>
        <v/>
      </c>
      <c r="H386" s="35" t="str">
        <f t="shared" ca="1" si="54"/>
        <v>U366:U366</v>
      </c>
      <c r="I386" s="35" t="str">
        <f t="shared" ca="1" si="55"/>
        <v>R366:R366</v>
      </c>
      <c r="J386" s="35" t="str">
        <f t="shared" ca="1" si="56"/>
        <v>S366:S366</v>
      </c>
      <c r="K386" s="35" t="str">
        <f t="shared" ca="1" si="57"/>
        <v>T366:T366</v>
      </c>
      <c r="L386" s="35" t="str">
        <f t="shared" ca="1" si="58"/>
        <v>M366:U366</v>
      </c>
      <c r="M386" t="str">
        <f t="shared" ca="1" si="59"/>
        <v/>
      </c>
      <c r="N386" s="1"/>
      <c r="O386" s="2">
        <v>0</v>
      </c>
      <c r="P386" s="2">
        <v>0</v>
      </c>
      <c r="Q386" s="2">
        <v>0</v>
      </c>
      <c r="R386" s="2">
        <f t="shared" si="60"/>
        <v>0</v>
      </c>
      <c r="S386" s="2">
        <f t="shared" si="61"/>
        <v>0</v>
      </c>
      <c r="T386" s="2">
        <f t="shared" si="62"/>
        <v>0</v>
      </c>
      <c r="U386" s="2">
        <f t="shared" si="63"/>
        <v>0</v>
      </c>
    </row>
    <row r="387" spans="1:21" x14ac:dyDescent="0.2">
      <c r="A387" s="35">
        <f t="shared" si="48"/>
        <v>1</v>
      </c>
      <c r="B387" s="70">
        <f t="shared" si="49"/>
        <v>22</v>
      </c>
      <c r="C387" s="70" t="str">
        <f t="shared" ca="1" si="64"/>
        <v/>
      </c>
      <c r="D387" s="64" t="str">
        <f t="shared" ca="1" si="50"/>
        <v/>
      </c>
      <c r="E387" s="64" t="str">
        <f t="shared" ca="1" si="51"/>
        <v/>
      </c>
      <c r="F387" s="64" t="str">
        <f t="shared" ca="1" si="52"/>
        <v/>
      </c>
      <c r="G387" s="71" t="str">
        <f t="shared" ca="1" si="53"/>
        <v/>
      </c>
      <c r="H387" s="35" t="str">
        <f t="shared" ca="1" si="54"/>
        <v>U366:U366</v>
      </c>
      <c r="I387" s="35" t="str">
        <f t="shared" ca="1" si="55"/>
        <v>R366:R366</v>
      </c>
      <c r="J387" s="35" t="str">
        <f t="shared" ca="1" si="56"/>
        <v>S366:S366</v>
      </c>
      <c r="K387" s="35" t="str">
        <f t="shared" ca="1" si="57"/>
        <v>T366:T366</v>
      </c>
      <c r="L387" s="35" t="str">
        <f t="shared" ca="1" si="58"/>
        <v>M366:U366</v>
      </c>
      <c r="M387" t="str">
        <f t="shared" ca="1" si="59"/>
        <v/>
      </c>
      <c r="N387" s="1"/>
      <c r="O387" s="2">
        <v>0</v>
      </c>
      <c r="P387" s="2">
        <v>0</v>
      </c>
      <c r="Q387" s="2">
        <v>0</v>
      </c>
      <c r="R387" s="2">
        <f t="shared" si="60"/>
        <v>0</v>
      </c>
      <c r="S387" s="2">
        <f t="shared" si="61"/>
        <v>0</v>
      </c>
      <c r="T387" s="2">
        <f t="shared" si="62"/>
        <v>0</v>
      </c>
      <c r="U387" s="2">
        <f t="shared" si="63"/>
        <v>0</v>
      </c>
    </row>
    <row r="388" spans="1:21" x14ac:dyDescent="0.2">
      <c r="A388" s="35">
        <f t="shared" si="48"/>
        <v>1</v>
      </c>
      <c r="B388" s="70">
        <f t="shared" si="49"/>
        <v>23</v>
      </c>
      <c r="C388" s="70" t="str">
        <f t="shared" ca="1" si="64"/>
        <v/>
      </c>
      <c r="D388" s="64" t="str">
        <f t="shared" ca="1" si="50"/>
        <v/>
      </c>
      <c r="E388" s="64" t="str">
        <f t="shared" ca="1" si="51"/>
        <v/>
      </c>
      <c r="F388" s="64" t="str">
        <f t="shared" ca="1" si="52"/>
        <v/>
      </c>
      <c r="G388" s="71" t="str">
        <f t="shared" ca="1" si="53"/>
        <v/>
      </c>
      <c r="H388" s="35" t="str">
        <f t="shared" ca="1" si="54"/>
        <v>U366:U366</v>
      </c>
      <c r="I388" s="35" t="str">
        <f t="shared" ca="1" si="55"/>
        <v>R366:R366</v>
      </c>
      <c r="J388" s="35" t="str">
        <f t="shared" ca="1" si="56"/>
        <v>S366:S366</v>
      </c>
      <c r="K388" s="35" t="str">
        <f t="shared" ca="1" si="57"/>
        <v>T366:T366</v>
      </c>
      <c r="L388" s="35" t="str">
        <f t="shared" ca="1" si="58"/>
        <v>M366:U366</v>
      </c>
      <c r="M388" t="str">
        <f t="shared" ca="1" si="59"/>
        <v/>
      </c>
      <c r="N388" s="1"/>
      <c r="O388" s="2">
        <v>0</v>
      </c>
      <c r="P388" s="2">
        <v>0</v>
      </c>
      <c r="Q388" s="2">
        <v>0</v>
      </c>
      <c r="R388" s="2">
        <f t="shared" si="60"/>
        <v>0</v>
      </c>
      <c r="S388" s="2">
        <f t="shared" si="61"/>
        <v>0</v>
      </c>
      <c r="T388" s="2">
        <f t="shared" si="62"/>
        <v>0</v>
      </c>
      <c r="U388" s="2">
        <f t="shared" si="63"/>
        <v>0</v>
      </c>
    </row>
    <row r="389" spans="1:21" x14ac:dyDescent="0.2">
      <c r="A389" s="35">
        <f t="shared" si="48"/>
        <v>1</v>
      </c>
      <c r="B389" s="70">
        <f t="shared" si="49"/>
        <v>24</v>
      </c>
      <c r="C389" s="70" t="str">
        <f t="shared" ca="1" si="64"/>
        <v/>
      </c>
      <c r="D389" s="64" t="str">
        <f t="shared" ca="1" si="50"/>
        <v/>
      </c>
      <c r="E389" s="64" t="str">
        <f t="shared" ca="1" si="51"/>
        <v/>
      </c>
      <c r="F389" s="64" t="str">
        <f t="shared" ca="1" si="52"/>
        <v/>
      </c>
      <c r="G389" s="71" t="str">
        <f t="shared" ca="1" si="53"/>
        <v/>
      </c>
      <c r="H389" s="35" t="str">
        <f t="shared" ca="1" si="54"/>
        <v>U366:U366</v>
      </c>
      <c r="I389" s="35" t="str">
        <f t="shared" ca="1" si="55"/>
        <v>R366:R366</v>
      </c>
      <c r="J389" s="35" t="str">
        <f t="shared" ca="1" si="56"/>
        <v>S366:S366</v>
      </c>
      <c r="K389" s="35" t="str">
        <f t="shared" ca="1" si="57"/>
        <v>T366:T366</v>
      </c>
      <c r="L389" s="35" t="str">
        <f t="shared" ca="1" si="58"/>
        <v>M366:U366</v>
      </c>
      <c r="M389" t="str">
        <f t="shared" ca="1" si="59"/>
        <v/>
      </c>
      <c r="N389" s="1"/>
      <c r="O389" s="2">
        <v>0</v>
      </c>
      <c r="P389" s="2">
        <v>0</v>
      </c>
      <c r="Q389" s="2">
        <v>0</v>
      </c>
      <c r="R389" s="2">
        <f t="shared" si="60"/>
        <v>0</v>
      </c>
      <c r="S389" s="2">
        <f t="shared" si="61"/>
        <v>0</v>
      </c>
      <c r="T389" s="2">
        <f t="shared" si="62"/>
        <v>0</v>
      </c>
      <c r="U389" s="2">
        <f t="shared" si="63"/>
        <v>0</v>
      </c>
    </row>
    <row r="390" spans="1:21" x14ac:dyDescent="0.2">
      <c r="A390" s="35">
        <f t="shared" si="48"/>
        <v>1</v>
      </c>
      <c r="B390" s="70">
        <f t="shared" si="49"/>
        <v>25</v>
      </c>
      <c r="C390" s="70" t="str">
        <f t="shared" ca="1" si="64"/>
        <v/>
      </c>
      <c r="D390" s="64" t="str">
        <f t="shared" ca="1" si="50"/>
        <v/>
      </c>
      <c r="E390" s="64" t="str">
        <f t="shared" ca="1" si="51"/>
        <v/>
      </c>
      <c r="F390" s="64" t="str">
        <f t="shared" ca="1" si="52"/>
        <v/>
      </c>
      <c r="G390" s="71" t="str">
        <f t="shared" ca="1" si="53"/>
        <v/>
      </c>
      <c r="H390" s="35" t="str">
        <f t="shared" ca="1" si="54"/>
        <v>U366:U366</v>
      </c>
      <c r="I390" s="35" t="str">
        <f t="shared" ca="1" si="55"/>
        <v>R366:R366</v>
      </c>
      <c r="J390" s="35" t="str">
        <f t="shared" ca="1" si="56"/>
        <v>S366:S366</v>
      </c>
      <c r="K390" s="35" t="str">
        <f t="shared" ca="1" si="57"/>
        <v>T366:T366</v>
      </c>
      <c r="L390" s="35" t="str">
        <f t="shared" ca="1" si="58"/>
        <v>M366:U366</v>
      </c>
      <c r="M390" t="str">
        <f t="shared" ca="1" si="59"/>
        <v/>
      </c>
      <c r="N390" s="1"/>
      <c r="O390" s="2">
        <v>0</v>
      </c>
      <c r="P390" s="2">
        <v>0</v>
      </c>
      <c r="Q390" s="2">
        <v>0</v>
      </c>
      <c r="R390" s="2">
        <f t="shared" si="60"/>
        <v>0</v>
      </c>
      <c r="S390" s="2">
        <f t="shared" si="61"/>
        <v>0</v>
      </c>
      <c r="T390" s="2">
        <f t="shared" si="62"/>
        <v>0</v>
      </c>
      <c r="U390" s="2">
        <f t="shared" si="63"/>
        <v>0</v>
      </c>
    </row>
    <row r="391" spans="1:21" x14ac:dyDescent="0.2">
      <c r="A391" s="35">
        <f t="shared" si="48"/>
        <v>1</v>
      </c>
      <c r="B391" s="70">
        <f t="shared" si="49"/>
        <v>26</v>
      </c>
      <c r="C391" s="70" t="str">
        <f t="shared" ca="1" si="64"/>
        <v/>
      </c>
      <c r="D391" s="64" t="str">
        <f t="shared" ca="1" si="50"/>
        <v/>
      </c>
      <c r="E391" s="64" t="str">
        <f t="shared" ca="1" si="51"/>
        <v/>
      </c>
      <c r="F391" s="64" t="str">
        <f t="shared" ca="1" si="52"/>
        <v/>
      </c>
      <c r="G391" s="71" t="str">
        <f t="shared" ca="1" si="53"/>
        <v/>
      </c>
      <c r="H391" s="35" t="str">
        <f t="shared" ca="1" si="54"/>
        <v>U366:U366</v>
      </c>
      <c r="I391" s="35" t="str">
        <f t="shared" ca="1" si="55"/>
        <v>R366:R366</v>
      </c>
      <c r="J391" s="35" t="str">
        <f t="shared" ca="1" si="56"/>
        <v>S366:S366</v>
      </c>
      <c r="K391" s="35" t="str">
        <f t="shared" ca="1" si="57"/>
        <v>T366:T366</v>
      </c>
      <c r="L391" s="35" t="str">
        <f t="shared" ca="1" si="58"/>
        <v>M366:U366</v>
      </c>
      <c r="M391" t="str">
        <f t="shared" ca="1" si="59"/>
        <v/>
      </c>
      <c r="N391" s="1"/>
      <c r="O391" s="2">
        <v>0</v>
      </c>
      <c r="P391" s="2">
        <v>0</v>
      </c>
      <c r="Q391" s="2">
        <v>0</v>
      </c>
      <c r="R391" s="2">
        <f t="shared" si="60"/>
        <v>0</v>
      </c>
      <c r="S391" s="2">
        <f t="shared" si="61"/>
        <v>0</v>
      </c>
      <c r="T391" s="2">
        <f t="shared" si="62"/>
        <v>0</v>
      </c>
      <c r="U391" s="2">
        <f t="shared" si="63"/>
        <v>0</v>
      </c>
    </row>
    <row r="392" spans="1:21" x14ac:dyDescent="0.2">
      <c r="A392" s="35">
        <f t="shared" si="48"/>
        <v>1</v>
      </c>
      <c r="B392" s="70">
        <f t="shared" si="49"/>
        <v>27</v>
      </c>
      <c r="C392" s="70" t="str">
        <f t="shared" ca="1" si="64"/>
        <v/>
      </c>
      <c r="D392" s="64" t="str">
        <f t="shared" ca="1" si="50"/>
        <v/>
      </c>
      <c r="E392" s="64" t="str">
        <f t="shared" ca="1" si="51"/>
        <v/>
      </c>
      <c r="F392" s="64" t="str">
        <f t="shared" ca="1" si="52"/>
        <v/>
      </c>
      <c r="G392" s="71" t="str">
        <f t="shared" ca="1" si="53"/>
        <v/>
      </c>
      <c r="H392" s="35" t="str">
        <f t="shared" ca="1" si="54"/>
        <v>U366:U366</v>
      </c>
      <c r="I392" s="35" t="str">
        <f t="shared" ca="1" si="55"/>
        <v>R366:R366</v>
      </c>
      <c r="J392" s="35" t="str">
        <f t="shared" ca="1" si="56"/>
        <v>S366:S366</v>
      </c>
      <c r="K392" s="35" t="str">
        <f t="shared" ca="1" si="57"/>
        <v>T366:T366</v>
      </c>
      <c r="L392" s="35" t="str">
        <f t="shared" ca="1" si="58"/>
        <v>M366:U366</v>
      </c>
      <c r="M392" t="str">
        <f t="shared" ca="1" si="59"/>
        <v/>
      </c>
      <c r="N392" s="1"/>
      <c r="O392" s="2">
        <v>0</v>
      </c>
      <c r="P392" s="2">
        <v>0</v>
      </c>
      <c r="Q392" s="2">
        <v>0</v>
      </c>
      <c r="R392" s="2">
        <f t="shared" si="60"/>
        <v>0</v>
      </c>
      <c r="S392" s="2">
        <f t="shared" si="61"/>
        <v>0</v>
      </c>
      <c r="T392" s="2">
        <f t="shared" si="62"/>
        <v>0</v>
      </c>
      <c r="U392" s="2">
        <f t="shared" si="63"/>
        <v>0</v>
      </c>
    </row>
    <row r="393" spans="1:21" x14ac:dyDescent="0.2">
      <c r="A393" s="35">
        <f t="shared" si="48"/>
        <v>1</v>
      </c>
      <c r="B393" s="70">
        <f t="shared" si="49"/>
        <v>28</v>
      </c>
      <c r="C393" s="70" t="str">
        <f t="shared" ca="1" si="64"/>
        <v/>
      </c>
      <c r="D393" s="64" t="str">
        <f t="shared" ca="1" si="50"/>
        <v/>
      </c>
      <c r="E393" s="64" t="str">
        <f t="shared" ca="1" si="51"/>
        <v/>
      </c>
      <c r="F393" s="64" t="str">
        <f t="shared" ca="1" si="52"/>
        <v/>
      </c>
      <c r="G393" s="71" t="str">
        <f t="shared" ca="1" si="53"/>
        <v/>
      </c>
      <c r="H393" s="35" t="str">
        <f t="shared" ca="1" si="54"/>
        <v>U366:U366</v>
      </c>
      <c r="I393" s="35" t="str">
        <f t="shared" ca="1" si="55"/>
        <v>R366:R366</v>
      </c>
      <c r="J393" s="35" t="str">
        <f t="shared" ca="1" si="56"/>
        <v>S366:S366</v>
      </c>
      <c r="K393" s="35" t="str">
        <f t="shared" ca="1" si="57"/>
        <v>T366:T366</v>
      </c>
      <c r="L393" s="35" t="str">
        <f t="shared" ca="1" si="58"/>
        <v>M366:U366</v>
      </c>
      <c r="M393" t="str">
        <f t="shared" ca="1" si="59"/>
        <v/>
      </c>
      <c r="N393" s="1"/>
      <c r="O393" s="2">
        <v>0</v>
      </c>
      <c r="P393" s="2">
        <v>0</v>
      </c>
      <c r="Q393" s="2">
        <v>0</v>
      </c>
      <c r="R393" s="2">
        <f t="shared" si="60"/>
        <v>0</v>
      </c>
      <c r="S393" s="2">
        <f t="shared" si="61"/>
        <v>0</v>
      </c>
      <c r="T393" s="2">
        <f t="shared" si="62"/>
        <v>0</v>
      </c>
      <c r="U393" s="2">
        <f t="shared" si="63"/>
        <v>0</v>
      </c>
    </row>
    <row r="394" spans="1:21" x14ac:dyDescent="0.2">
      <c r="A394" s="35">
        <f t="shared" si="48"/>
        <v>1</v>
      </c>
      <c r="B394" s="70">
        <f t="shared" si="49"/>
        <v>29</v>
      </c>
      <c r="C394" s="70" t="str">
        <f t="shared" ca="1" si="64"/>
        <v/>
      </c>
      <c r="D394" s="64" t="str">
        <f t="shared" ca="1" si="50"/>
        <v/>
      </c>
      <c r="E394" s="64" t="str">
        <f t="shared" ca="1" si="51"/>
        <v/>
      </c>
      <c r="F394" s="64" t="str">
        <f t="shared" ca="1" si="52"/>
        <v/>
      </c>
      <c r="G394" s="71" t="str">
        <f t="shared" ca="1" si="53"/>
        <v/>
      </c>
      <c r="H394" s="35" t="str">
        <f t="shared" ca="1" si="54"/>
        <v>U366:U366</v>
      </c>
      <c r="I394" s="35" t="str">
        <f t="shared" ca="1" si="55"/>
        <v>R366:R366</v>
      </c>
      <c r="J394" s="35" t="str">
        <f t="shared" ca="1" si="56"/>
        <v>S366:S366</v>
      </c>
      <c r="K394" s="35" t="str">
        <f t="shared" ca="1" si="57"/>
        <v>T366:T366</v>
      </c>
      <c r="L394" s="35" t="str">
        <f t="shared" ca="1" si="58"/>
        <v>M366:U366</v>
      </c>
      <c r="M394" t="str">
        <f t="shared" ca="1" si="59"/>
        <v/>
      </c>
      <c r="N394" s="1"/>
      <c r="O394" s="2">
        <v>0</v>
      </c>
      <c r="P394" s="2">
        <v>0</v>
      </c>
      <c r="Q394" s="2">
        <v>0</v>
      </c>
      <c r="R394" s="2">
        <f t="shared" si="60"/>
        <v>0</v>
      </c>
      <c r="S394" s="2">
        <f t="shared" si="61"/>
        <v>0</v>
      </c>
      <c r="T394" s="2">
        <f t="shared" si="62"/>
        <v>0</v>
      </c>
      <c r="U394" s="2">
        <f t="shared" si="63"/>
        <v>0</v>
      </c>
    </row>
    <row r="395" spans="1:21" x14ac:dyDescent="0.2">
      <c r="A395" s="35">
        <f t="shared" si="48"/>
        <v>1</v>
      </c>
      <c r="B395" s="70">
        <f t="shared" si="49"/>
        <v>30</v>
      </c>
      <c r="C395" s="70" t="str">
        <f t="shared" ca="1" si="64"/>
        <v/>
      </c>
      <c r="D395" s="64" t="str">
        <f t="shared" ca="1" si="50"/>
        <v/>
      </c>
      <c r="E395" s="64" t="str">
        <f t="shared" ca="1" si="51"/>
        <v/>
      </c>
      <c r="F395" s="64" t="str">
        <f t="shared" ca="1" si="52"/>
        <v/>
      </c>
      <c r="G395" s="71" t="str">
        <f t="shared" ca="1" si="53"/>
        <v/>
      </c>
      <c r="H395" s="35" t="str">
        <f t="shared" ca="1" si="54"/>
        <v>U366:U366</v>
      </c>
      <c r="I395" s="35" t="str">
        <f t="shared" ca="1" si="55"/>
        <v>R366:R366</v>
      </c>
      <c r="J395" s="35" t="str">
        <f t="shared" ca="1" si="56"/>
        <v>S366:S366</v>
      </c>
      <c r="K395" s="35" t="str">
        <f t="shared" ca="1" si="57"/>
        <v>T366:T366</v>
      </c>
      <c r="L395" s="35" t="str">
        <f t="shared" ca="1" si="58"/>
        <v>M366:U366</v>
      </c>
      <c r="M395" t="str">
        <f t="shared" ca="1" si="59"/>
        <v/>
      </c>
      <c r="N395" s="1"/>
      <c r="O395" s="2">
        <v>0</v>
      </c>
      <c r="P395" s="2">
        <v>0</v>
      </c>
      <c r="Q395" s="2">
        <v>0</v>
      </c>
      <c r="R395" s="2">
        <f t="shared" si="60"/>
        <v>0</v>
      </c>
      <c r="S395" s="2">
        <f t="shared" si="61"/>
        <v>0</v>
      </c>
      <c r="T395" s="2">
        <f t="shared" si="62"/>
        <v>0</v>
      </c>
      <c r="U395" s="2">
        <f t="shared" si="63"/>
        <v>0</v>
      </c>
    </row>
    <row r="396" spans="1:21" x14ac:dyDescent="0.2">
      <c r="A396" s="35">
        <f t="shared" si="48"/>
        <v>1</v>
      </c>
      <c r="B396" s="70">
        <f t="shared" si="49"/>
        <v>31</v>
      </c>
      <c r="C396" s="70" t="str">
        <f t="shared" ca="1" si="64"/>
        <v/>
      </c>
      <c r="D396" s="64" t="str">
        <f t="shared" ca="1" si="50"/>
        <v/>
      </c>
      <c r="E396" s="64" t="str">
        <f t="shared" ca="1" si="51"/>
        <v/>
      </c>
      <c r="F396" s="64" t="str">
        <f t="shared" ca="1" si="52"/>
        <v/>
      </c>
      <c r="G396" s="71" t="str">
        <f t="shared" ca="1" si="53"/>
        <v/>
      </c>
      <c r="H396" s="35" t="str">
        <f t="shared" ca="1" si="54"/>
        <v>U366:U366</v>
      </c>
      <c r="I396" s="35" t="str">
        <f t="shared" ca="1" si="55"/>
        <v>R366:R366</v>
      </c>
      <c r="J396" s="35" t="str">
        <f t="shared" ca="1" si="56"/>
        <v>S366:S366</v>
      </c>
      <c r="K396" s="35" t="str">
        <f t="shared" ca="1" si="57"/>
        <v>T366:T366</v>
      </c>
      <c r="L396" s="35" t="str">
        <f t="shared" ca="1" si="58"/>
        <v>M366:U366</v>
      </c>
      <c r="M396" t="str">
        <f t="shared" ca="1" si="59"/>
        <v/>
      </c>
      <c r="N396" s="1"/>
      <c r="O396" s="2">
        <v>0</v>
      </c>
      <c r="P396" s="2">
        <v>0</v>
      </c>
      <c r="Q396" s="2">
        <v>0</v>
      </c>
      <c r="R396" s="2">
        <f t="shared" si="60"/>
        <v>0</v>
      </c>
      <c r="S396" s="2">
        <f t="shared" si="61"/>
        <v>0</v>
      </c>
      <c r="T396" s="2">
        <f t="shared" si="62"/>
        <v>0</v>
      </c>
      <c r="U396" s="2">
        <f t="shared" si="63"/>
        <v>0</v>
      </c>
    </row>
    <row r="397" spans="1:21" x14ac:dyDescent="0.2">
      <c r="A397" s="35">
        <f t="shared" si="48"/>
        <v>1</v>
      </c>
      <c r="B397" s="70">
        <f t="shared" si="49"/>
        <v>32</v>
      </c>
      <c r="C397" s="70" t="str">
        <f t="shared" ca="1" si="64"/>
        <v/>
      </c>
      <c r="D397" s="64" t="str">
        <f t="shared" ca="1" si="50"/>
        <v/>
      </c>
      <c r="E397" s="64" t="str">
        <f t="shared" ca="1" si="51"/>
        <v/>
      </c>
      <c r="F397" s="64" t="str">
        <f t="shared" ca="1" si="52"/>
        <v/>
      </c>
      <c r="G397" s="71" t="str">
        <f t="shared" ca="1" si="53"/>
        <v/>
      </c>
      <c r="H397" s="35" t="str">
        <f t="shared" ca="1" si="54"/>
        <v>U366:U366</v>
      </c>
      <c r="I397" s="35" t="str">
        <f t="shared" ca="1" si="55"/>
        <v>R366:R366</v>
      </c>
      <c r="J397" s="35" t="str">
        <f t="shared" ca="1" si="56"/>
        <v>S366:S366</v>
      </c>
      <c r="K397" s="35" t="str">
        <f t="shared" ca="1" si="57"/>
        <v>T366:T366</v>
      </c>
      <c r="L397" s="35" t="str">
        <f t="shared" ca="1" si="58"/>
        <v>M366:U366</v>
      </c>
      <c r="M397" t="str">
        <f t="shared" ca="1" si="59"/>
        <v/>
      </c>
      <c r="N397" s="1"/>
      <c r="O397" s="2">
        <v>0</v>
      </c>
      <c r="P397" s="2">
        <v>0</v>
      </c>
      <c r="Q397" s="2">
        <v>0</v>
      </c>
      <c r="R397" s="2">
        <f t="shared" si="60"/>
        <v>0</v>
      </c>
      <c r="S397" s="2">
        <f t="shared" si="61"/>
        <v>0</v>
      </c>
      <c r="T397" s="2">
        <f t="shared" si="62"/>
        <v>0</v>
      </c>
      <c r="U397" s="2">
        <f t="shared" si="63"/>
        <v>0</v>
      </c>
    </row>
    <row r="398" spans="1:21" x14ac:dyDescent="0.2">
      <c r="A398" s="35">
        <f t="shared" si="48"/>
        <v>1</v>
      </c>
      <c r="B398" s="70">
        <f t="shared" si="49"/>
        <v>33</v>
      </c>
      <c r="C398" s="70" t="str">
        <f t="shared" ca="1" si="64"/>
        <v/>
      </c>
      <c r="D398" s="64" t="str">
        <f t="shared" ref="D398:D415" ca="1" si="65">IF($C398="","",IF(ISERROR(VLOOKUP(C398,Athletes,2,FALSE)),"Unknown Athlete",PROPER(VLOOKUP(C398,Athletes,2,FALSE))))</f>
        <v/>
      </c>
      <c r="E398" s="64" t="str">
        <f t="shared" ref="E398:E415" ca="1" si="66">IF($C398="","",IF(VLOOKUP(C398,Athletes,3,FALSE)="","",VLOOKUP(C398,Athletes,3,FALSE)))</f>
        <v/>
      </c>
      <c r="F398" s="64" t="str">
        <f t="shared" ca="1" si="52"/>
        <v/>
      </c>
      <c r="G398" s="71" t="str">
        <f t="shared" ca="1" si="53"/>
        <v/>
      </c>
      <c r="H398" s="35" t="str">
        <f t="shared" ca="1" si="54"/>
        <v>U366:U366</v>
      </c>
      <c r="I398" s="35" t="str">
        <f t="shared" ca="1" si="55"/>
        <v>R366:R366</v>
      </c>
      <c r="J398" s="35" t="str">
        <f t="shared" ca="1" si="56"/>
        <v>S366:S366</v>
      </c>
      <c r="K398" s="35" t="str">
        <f t="shared" ca="1" si="57"/>
        <v>T366:T366</v>
      </c>
      <c r="L398" s="35" t="str">
        <f t="shared" ca="1" si="58"/>
        <v>M366:U366</v>
      </c>
      <c r="M398" t="str">
        <f t="shared" ca="1" si="59"/>
        <v/>
      </c>
      <c r="N398" s="1"/>
      <c r="O398" s="2">
        <v>0</v>
      </c>
      <c r="P398" s="2">
        <v>0</v>
      </c>
      <c r="Q398" s="2">
        <v>0</v>
      </c>
      <c r="R398" s="2">
        <f t="shared" si="60"/>
        <v>0</v>
      </c>
      <c r="S398" s="2">
        <f t="shared" si="61"/>
        <v>0</v>
      </c>
      <c r="T398" s="2">
        <f t="shared" si="62"/>
        <v>0</v>
      </c>
      <c r="U398" s="2">
        <f t="shared" si="63"/>
        <v>0</v>
      </c>
    </row>
    <row r="399" spans="1:21" x14ac:dyDescent="0.2">
      <c r="A399" s="35">
        <f t="shared" si="48"/>
        <v>1</v>
      </c>
      <c r="B399" s="70">
        <f t="shared" si="49"/>
        <v>34</v>
      </c>
      <c r="C399" s="70" t="str">
        <f t="shared" ca="1" si="64"/>
        <v/>
      </c>
      <c r="D399" s="64" t="str">
        <f t="shared" ca="1" si="65"/>
        <v/>
      </c>
      <c r="E399" s="64" t="str">
        <f t="shared" ca="1" si="66"/>
        <v/>
      </c>
      <c r="F399" s="64" t="str">
        <f t="shared" ca="1" si="52"/>
        <v/>
      </c>
      <c r="G399" s="71" t="str">
        <f t="shared" ca="1" si="53"/>
        <v/>
      </c>
      <c r="H399" s="35" t="str">
        <f t="shared" ca="1" si="54"/>
        <v>U366:U366</v>
      </c>
      <c r="I399" s="35" t="str">
        <f t="shared" ca="1" si="55"/>
        <v>R366:R366</v>
      </c>
      <c r="J399" s="35" t="str">
        <f t="shared" ca="1" si="56"/>
        <v>S366:S366</v>
      </c>
      <c r="K399" s="35" t="str">
        <f t="shared" ca="1" si="57"/>
        <v>T366:T366</v>
      </c>
      <c r="L399" s="35" t="str">
        <f t="shared" ca="1" si="58"/>
        <v>M366:U366</v>
      </c>
      <c r="M399" t="str">
        <f t="shared" ca="1" si="59"/>
        <v/>
      </c>
      <c r="N399" s="1"/>
      <c r="O399" s="2">
        <v>0</v>
      </c>
      <c r="P399" s="2">
        <v>0</v>
      </c>
      <c r="Q399" s="2">
        <v>0</v>
      </c>
      <c r="R399" s="2">
        <f t="shared" si="60"/>
        <v>0</v>
      </c>
      <c r="S399" s="2">
        <f t="shared" si="61"/>
        <v>0</v>
      </c>
      <c r="T399" s="2">
        <f t="shared" si="62"/>
        <v>0</v>
      </c>
      <c r="U399" s="2">
        <f t="shared" si="63"/>
        <v>0</v>
      </c>
    </row>
    <row r="400" spans="1:21" x14ac:dyDescent="0.2">
      <c r="A400" s="35">
        <f t="shared" si="48"/>
        <v>1</v>
      </c>
      <c r="B400" s="70">
        <f t="shared" si="49"/>
        <v>35</v>
      </c>
      <c r="C400" s="70" t="str">
        <f t="shared" ca="1" si="64"/>
        <v/>
      </c>
      <c r="D400" s="64" t="str">
        <f t="shared" ca="1" si="65"/>
        <v/>
      </c>
      <c r="E400" s="64" t="str">
        <f t="shared" ca="1" si="66"/>
        <v/>
      </c>
      <c r="F400" s="64" t="str">
        <f t="shared" ca="1" si="52"/>
        <v/>
      </c>
      <c r="G400" s="71" t="str">
        <f t="shared" ca="1" si="53"/>
        <v/>
      </c>
      <c r="H400" s="35" t="str">
        <f t="shared" ca="1" si="54"/>
        <v>U366:U366</v>
      </c>
      <c r="I400" s="35" t="str">
        <f t="shared" ca="1" si="55"/>
        <v>R366:R366</v>
      </c>
      <c r="J400" s="35" t="str">
        <f t="shared" ca="1" si="56"/>
        <v>S366:S366</v>
      </c>
      <c r="K400" s="35" t="str">
        <f t="shared" ca="1" si="57"/>
        <v>T366:T366</v>
      </c>
      <c r="L400" s="35" t="str">
        <f t="shared" ca="1" si="58"/>
        <v>M366:U366</v>
      </c>
      <c r="M400" t="str">
        <f t="shared" ca="1" si="59"/>
        <v/>
      </c>
      <c r="N400" s="1"/>
      <c r="O400" s="2">
        <v>0</v>
      </c>
      <c r="P400" s="2">
        <v>0</v>
      </c>
      <c r="Q400" s="2">
        <v>0</v>
      </c>
      <c r="R400" s="2">
        <f t="shared" si="60"/>
        <v>0</v>
      </c>
      <c r="S400" s="2">
        <f t="shared" si="61"/>
        <v>0</v>
      </c>
      <c r="T400" s="2">
        <f t="shared" si="62"/>
        <v>0</v>
      </c>
      <c r="U400" s="2">
        <f t="shared" si="63"/>
        <v>0</v>
      </c>
    </row>
    <row r="401" spans="1:21" x14ac:dyDescent="0.2">
      <c r="A401" s="35">
        <f t="shared" si="48"/>
        <v>1</v>
      </c>
      <c r="B401" s="70">
        <f t="shared" si="49"/>
        <v>36</v>
      </c>
      <c r="C401" s="70" t="str">
        <f t="shared" ca="1" si="64"/>
        <v/>
      </c>
      <c r="D401" s="64" t="str">
        <f t="shared" ca="1" si="65"/>
        <v/>
      </c>
      <c r="E401" s="64" t="str">
        <f t="shared" ca="1" si="66"/>
        <v/>
      </c>
      <c r="F401" s="64" t="str">
        <f t="shared" ca="1" si="52"/>
        <v/>
      </c>
      <c r="G401" s="71" t="str">
        <f t="shared" ca="1" si="53"/>
        <v/>
      </c>
      <c r="H401" s="35" t="str">
        <f t="shared" ca="1" si="54"/>
        <v>U366:U366</v>
      </c>
      <c r="I401" s="35" t="str">
        <f t="shared" ca="1" si="55"/>
        <v>R366:R366</v>
      </c>
      <c r="J401" s="35" t="str">
        <f t="shared" ca="1" si="56"/>
        <v>S366:S366</v>
      </c>
      <c r="K401" s="35" t="str">
        <f t="shared" ca="1" si="57"/>
        <v>T366:T366</v>
      </c>
      <c r="L401" s="35" t="str">
        <f t="shared" ca="1" si="58"/>
        <v>M366:U366</v>
      </c>
      <c r="M401" t="str">
        <f t="shared" ca="1" si="59"/>
        <v/>
      </c>
      <c r="N401" s="1"/>
      <c r="O401" s="2">
        <v>0</v>
      </c>
      <c r="P401" s="2">
        <v>0</v>
      </c>
      <c r="Q401" s="2">
        <v>0</v>
      </c>
      <c r="R401" s="2">
        <f t="shared" si="60"/>
        <v>0</v>
      </c>
      <c r="S401" s="2">
        <f t="shared" si="61"/>
        <v>0</v>
      </c>
      <c r="T401" s="2">
        <f t="shared" si="62"/>
        <v>0</v>
      </c>
      <c r="U401" s="2">
        <f t="shared" si="63"/>
        <v>0</v>
      </c>
    </row>
    <row r="402" spans="1:21" x14ac:dyDescent="0.2">
      <c r="A402" s="35">
        <f t="shared" si="48"/>
        <v>1</v>
      </c>
      <c r="B402" s="70">
        <f t="shared" si="49"/>
        <v>37</v>
      </c>
      <c r="C402" s="70" t="str">
        <f t="shared" ca="1" si="64"/>
        <v/>
      </c>
      <c r="D402" s="64" t="str">
        <f t="shared" ca="1" si="65"/>
        <v/>
      </c>
      <c r="E402" s="64" t="str">
        <f t="shared" ca="1" si="66"/>
        <v/>
      </c>
      <c r="F402" s="64" t="str">
        <f t="shared" ca="1" si="52"/>
        <v/>
      </c>
      <c r="G402" s="71" t="str">
        <f t="shared" ca="1" si="53"/>
        <v/>
      </c>
      <c r="H402" s="35" t="str">
        <f t="shared" ca="1" si="54"/>
        <v>U366:U366</v>
      </c>
      <c r="I402" s="35" t="str">
        <f t="shared" ca="1" si="55"/>
        <v>R366:R366</v>
      </c>
      <c r="J402" s="35" t="str">
        <f t="shared" ca="1" si="56"/>
        <v>S366:S366</v>
      </c>
      <c r="K402" s="35" t="str">
        <f t="shared" ca="1" si="57"/>
        <v>T366:T366</v>
      </c>
      <c r="L402" s="35" t="str">
        <f t="shared" ca="1" si="58"/>
        <v>M366:U366</v>
      </c>
      <c r="M402" t="str">
        <f t="shared" ca="1" si="59"/>
        <v/>
      </c>
      <c r="N402" s="1"/>
      <c r="O402" s="2">
        <v>0</v>
      </c>
      <c r="P402" s="2">
        <v>0</v>
      </c>
      <c r="Q402" s="2">
        <v>0</v>
      </c>
      <c r="R402" s="2">
        <f t="shared" si="60"/>
        <v>0</v>
      </c>
      <c r="S402" s="2">
        <f t="shared" si="61"/>
        <v>0</v>
      </c>
      <c r="T402" s="2">
        <f t="shared" si="62"/>
        <v>0</v>
      </c>
      <c r="U402" s="2">
        <f t="shared" si="63"/>
        <v>0</v>
      </c>
    </row>
    <row r="403" spans="1:21" x14ac:dyDescent="0.2">
      <c r="A403" s="35">
        <f t="shared" si="48"/>
        <v>1</v>
      </c>
      <c r="B403" s="70">
        <f t="shared" si="49"/>
        <v>38</v>
      </c>
      <c r="C403" s="70" t="str">
        <f t="shared" ca="1" si="64"/>
        <v/>
      </c>
      <c r="D403" s="64" t="str">
        <f t="shared" ca="1" si="65"/>
        <v/>
      </c>
      <c r="E403" s="64" t="str">
        <f t="shared" ca="1" si="66"/>
        <v/>
      </c>
      <c r="F403" s="64" t="str">
        <f t="shared" ca="1" si="52"/>
        <v/>
      </c>
      <c r="G403" s="71" t="str">
        <f t="shared" ca="1" si="53"/>
        <v/>
      </c>
      <c r="H403" s="35" t="str">
        <f t="shared" ca="1" si="54"/>
        <v>U366:U366</v>
      </c>
      <c r="I403" s="35" t="str">
        <f t="shared" ca="1" si="55"/>
        <v>R366:R366</v>
      </c>
      <c r="J403" s="35" t="str">
        <f t="shared" ca="1" si="56"/>
        <v>S366:S366</v>
      </c>
      <c r="K403" s="35" t="str">
        <f t="shared" ca="1" si="57"/>
        <v>T366:T366</v>
      </c>
      <c r="L403" s="35" t="str">
        <f t="shared" ca="1" si="58"/>
        <v>M366:U366</v>
      </c>
      <c r="M403" t="str">
        <f t="shared" ca="1" si="59"/>
        <v/>
      </c>
      <c r="N403" s="1"/>
      <c r="O403" s="2">
        <v>0</v>
      </c>
      <c r="P403" s="2">
        <v>0</v>
      </c>
      <c r="Q403" s="2">
        <v>0</v>
      </c>
      <c r="R403" s="2">
        <f t="shared" si="60"/>
        <v>0</v>
      </c>
      <c r="S403" s="2">
        <f t="shared" si="61"/>
        <v>0</v>
      </c>
      <c r="T403" s="2">
        <f t="shared" si="62"/>
        <v>0</v>
      </c>
      <c r="U403" s="2">
        <f t="shared" si="63"/>
        <v>0</v>
      </c>
    </row>
    <row r="404" spans="1:21" x14ac:dyDescent="0.2">
      <c r="A404" s="35">
        <f t="shared" si="48"/>
        <v>1</v>
      </c>
      <c r="B404" s="70">
        <f t="shared" si="49"/>
        <v>39</v>
      </c>
      <c r="C404" s="70" t="str">
        <f t="shared" ca="1" si="64"/>
        <v/>
      </c>
      <c r="D404" s="64" t="str">
        <f t="shared" ca="1" si="65"/>
        <v/>
      </c>
      <c r="E404" s="64" t="str">
        <f t="shared" ca="1" si="66"/>
        <v/>
      </c>
      <c r="F404" s="64" t="str">
        <f t="shared" ca="1" si="52"/>
        <v/>
      </c>
      <c r="G404" s="71" t="str">
        <f t="shared" ca="1" si="53"/>
        <v/>
      </c>
      <c r="H404" s="35" t="str">
        <f t="shared" ca="1" si="54"/>
        <v>U366:U366</v>
      </c>
      <c r="I404" s="35" t="str">
        <f t="shared" ca="1" si="55"/>
        <v>R366:R366</v>
      </c>
      <c r="J404" s="35" t="str">
        <f t="shared" ca="1" si="56"/>
        <v>S366:S366</v>
      </c>
      <c r="K404" s="35" t="str">
        <f t="shared" ca="1" si="57"/>
        <v>T366:T366</v>
      </c>
      <c r="L404" s="35" t="str">
        <f t="shared" ca="1" si="58"/>
        <v>M366:U366</v>
      </c>
      <c r="M404" t="str">
        <f t="shared" ca="1" si="59"/>
        <v/>
      </c>
      <c r="N404" s="1"/>
      <c r="O404" s="2">
        <v>0</v>
      </c>
      <c r="P404" s="2">
        <v>0</v>
      </c>
      <c r="Q404" s="2">
        <v>0</v>
      </c>
      <c r="R404" s="2">
        <f t="shared" si="60"/>
        <v>0</v>
      </c>
      <c r="S404" s="2">
        <f t="shared" si="61"/>
        <v>0</v>
      </c>
      <c r="T404" s="2">
        <f t="shared" si="62"/>
        <v>0</v>
      </c>
      <c r="U404" s="2">
        <f t="shared" si="63"/>
        <v>0</v>
      </c>
    </row>
    <row r="405" spans="1:21" x14ac:dyDescent="0.2">
      <c r="A405" s="35">
        <f t="shared" si="48"/>
        <v>1</v>
      </c>
      <c r="B405" s="70">
        <f t="shared" si="49"/>
        <v>40</v>
      </c>
      <c r="C405" s="70" t="str">
        <f t="shared" ca="1" si="64"/>
        <v/>
      </c>
      <c r="D405" s="64" t="str">
        <f t="shared" ca="1" si="65"/>
        <v/>
      </c>
      <c r="E405" s="64" t="str">
        <f t="shared" ca="1" si="66"/>
        <v/>
      </c>
      <c r="F405" s="64" t="str">
        <f t="shared" ca="1" si="52"/>
        <v/>
      </c>
      <c r="G405" s="71" t="str">
        <f t="shared" ca="1" si="53"/>
        <v/>
      </c>
      <c r="H405" s="35" t="str">
        <f t="shared" ca="1" si="54"/>
        <v>U366:U366</v>
      </c>
      <c r="I405" s="35" t="str">
        <f t="shared" ca="1" si="55"/>
        <v>R366:R366</v>
      </c>
      <c r="J405" s="35" t="str">
        <f t="shared" ca="1" si="56"/>
        <v>S366:S366</v>
      </c>
      <c r="K405" s="35" t="str">
        <f t="shared" ca="1" si="57"/>
        <v>T366:T366</v>
      </c>
      <c r="L405" s="35" t="str">
        <f t="shared" ca="1" si="58"/>
        <v>M366:U366</v>
      </c>
      <c r="M405" t="str">
        <f t="shared" ca="1" si="59"/>
        <v/>
      </c>
      <c r="N405" s="1"/>
      <c r="O405" s="2">
        <v>0</v>
      </c>
      <c r="P405" s="2">
        <v>0</v>
      </c>
      <c r="Q405" s="2">
        <v>0</v>
      </c>
      <c r="R405" s="2">
        <f t="shared" si="60"/>
        <v>0</v>
      </c>
      <c r="S405" s="2">
        <f t="shared" si="61"/>
        <v>0</v>
      </c>
      <c r="T405" s="2">
        <f t="shared" si="62"/>
        <v>0</v>
      </c>
      <c r="U405" s="2">
        <f t="shared" si="63"/>
        <v>0</v>
      </c>
    </row>
    <row r="406" spans="1:21" x14ac:dyDescent="0.2">
      <c r="A406" s="35">
        <f t="shared" si="48"/>
        <v>1</v>
      </c>
      <c r="B406" s="70">
        <f t="shared" si="49"/>
        <v>41</v>
      </c>
      <c r="C406" s="70" t="str">
        <f t="shared" ca="1" si="64"/>
        <v/>
      </c>
      <c r="D406" s="64" t="str">
        <f t="shared" ca="1" si="65"/>
        <v/>
      </c>
      <c r="E406" s="64" t="str">
        <f t="shared" ca="1" si="66"/>
        <v/>
      </c>
      <c r="F406" s="64" t="str">
        <f t="shared" ca="1" si="52"/>
        <v/>
      </c>
      <c r="G406" s="71" t="str">
        <f t="shared" ca="1" si="53"/>
        <v/>
      </c>
      <c r="H406" s="35" t="str">
        <f t="shared" ca="1" si="54"/>
        <v>U366:U366</v>
      </c>
      <c r="I406" s="35" t="str">
        <f t="shared" ca="1" si="55"/>
        <v>R366:R366</v>
      </c>
      <c r="J406" s="35" t="str">
        <f t="shared" ca="1" si="56"/>
        <v>S366:S366</v>
      </c>
      <c r="K406" s="35" t="str">
        <f t="shared" ca="1" si="57"/>
        <v>T366:T366</v>
      </c>
      <c r="L406" s="35" t="str">
        <f t="shared" ca="1" si="58"/>
        <v>M366:U366</v>
      </c>
      <c r="M406" t="str">
        <f t="shared" ca="1" si="59"/>
        <v/>
      </c>
      <c r="N406" s="1"/>
      <c r="O406" s="2">
        <v>0</v>
      </c>
      <c r="P406" s="2">
        <v>0</v>
      </c>
      <c r="Q406" s="2">
        <v>0</v>
      </c>
      <c r="R406" s="2">
        <f t="shared" si="60"/>
        <v>0</v>
      </c>
      <c r="S406" s="2">
        <f t="shared" si="61"/>
        <v>0</v>
      </c>
      <c r="T406" s="2">
        <f t="shared" si="62"/>
        <v>0</v>
      </c>
      <c r="U406" s="2">
        <f t="shared" si="63"/>
        <v>0</v>
      </c>
    </row>
    <row r="407" spans="1:21" x14ac:dyDescent="0.2">
      <c r="A407" s="35">
        <f t="shared" si="48"/>
        <v>1</v>
      </c>
      <c r="B407" s="70">
        <f t="shared" si="49"/>
        <v>42</v>
      </c>
      <c r="C407" s="70" t="str">
        <f t="shared" ca="1" si="64"/>
        <v/>
      </c>
      <c r="D407" s="64" t="str">
        <f t="shared" ca="1" si="65"/>
        <v/>
      </c>
      <c r="E407" s="64" t="str">
        <f t="shared" ca="1" si="66"/>
        <v/>
      </c>
      <c r="F407" s="64" t="str">
        <f t="shared" ca="1" si="52"/>
        <v/>
      </c>
      <c r="G407" s="71" t="str">
        <f t="shared" ca="1" si="53"/>
        <v/>
      </c>
      <c r="H407" s="35" t="str">
        <f t="shared" ca="1" si="54"/>
        <v>U366:U366</v>
      </c>
      <c r="I407" s="35" t="str">
        <f t="shared" ca="1" si="55"/>
        <v>R366:R366</v>
      </c>
      <c r="J407" s="35" t="str">
        <f t="shared" ca="1" si="56"/>
        <v>S366:S366</v>
      </c>
      <c r="K407" s="35" t="str">
        <f t="shared" ca="1" si="57"/>
        <v>T366:T366</v>
      </c>
      <c r="L407" s="35" t="str">
        <f t="shared" ca="1" si="58"/>
        <v>M366:U366</v>
      </c>
      <c r="M407" t="str">
        <f t="shared" ca="1" si="59"/>
        <v/>
      </c>
      <c r="N407" s="1"/>
      <c r="O407" s="2">
        <v>0</v>
      </c>
      <c r="P407" s="2">
        <v>0</v>
      </c>
      <c r="Q407" s="2">
        <v>0</v>
      </c>
      <c r="R407" s="2">
        <f t="shared" si="60"/>
        <v>0</v>
      </c>
      <c r="S407" s="2">
        <f t="shared" si="61"/>
        <v>0</v>
      </c>
      <c r="T407" s="2">
        <f t="shared" si="62"/>
        <v>0</v>
      </c>
      <c r="U407" s="2">
        <f t="shared" si="63"/>
        <v>0</v>
      </c>
    </row>
    <row r="408" spans="1:21" x14ac:dyDescent="0.2">
      <c r="A408" s="35">
        <f t="shared" si="48"/>
        <v>1</v>
      </c>
      <c r="B408" s="70">
        <f t="shared" si="49"/>
        <v>43</v>
      </c>
      <c r="C408" s="70" t="str">
        <f t="shared" ca="1" si="64"/>
        <v/>
      </c>
      <c r="D408" s="64" t="str">
        <f t="shared" ca="1" si="65"/>
        <v/>
      </c>
      <c r="E408" s="64" t="str">
        <f t="shared" ca="1" si="66"/>
        <v/>
      </c>
      <c r="F408" s="64" t="str">
        <f t="shared" ca="1" si="52"/>
        <v/>
      </c>
      <c r="G408" s="71" t="str">
        <f t="shared" ca="1" si="53"/>
        <v/>
      </c>
      <c r="H408" s="35" t="str">
        <f t="shared" ca="1" si="54"/>
        <v>U366:U366</v>
      </c>
      <c r="I408" s="35" t="str">
        <f t="shared" ca="1" si="55"/>
        <v>R366:R366</v>
      </c>
      <c r="J408" s="35" t="str">
        <f t="shared" ca="1" si="56"/>
        <v>S366:S366</v>
      </c>
      <c r="K408" s="35" t="str">
        <f t="shared" ca="1" si="57"/>
        <v>T366:T366</v>
      </c>
      <c r="L408" s="35" t="str">
        <f t="shared" ca="1" si="58"/>
        <v>M366:U366</v>
      </c>
      <c r="M408" t="str">
        <f t="shared" ca="1" si="59"/>
        <v/>
      </c>
      <c r="N408" s="1"/>
      <c r="O408" s="2">
        <v>0</v>
      </c>
      <c r="P408" s="2">
        <v>0</v>
      </c>
      <c r="Q408" s="2">
        <v>0</v>
      </c>
      <c r="R408" s="2">
        <f t="shared" si="60"/>
        <v>0</v>
      </c>
      <c r="S408" s="2">
        <f t="shared" si="61"/>
        <v>0</v>
      </c>
      <c r="T408" s="2">
        <f t="shared" si="62"/>
        <v>0</v>
      </c>
      <c r="U408" s="2">
        <f t="shared" si="63"/>
        <v>0</v>
      </c>
    </row>
    <row r="409" spans="1:21" x14ac:dyDescent="0.2">
      <c r="A409" s="35">
        <f t="shared" si="48"/>
        <v>1</v>
      </c>
      <c r="B409" s="70">
        <f t="shared" si="49"/>
        <v>44</v>
      </c>
      <c r="C409" s="70" t="str">
        <f t="shared" ca="1" si="64"/>
        <v/>
      </c>
      <c r="D409" s="64" t="str">
        <f t="shared" ca="1" si="65"/>
        <v/>
      </c>
      <c r="E409" s="64" t="str">
        <f t="shared" ca="1" si="66"/>
        <v/>
      </c>
      <c r="F409" s="64" t="str">
        <f t="shared" ca="1" si="52"/>
        <v/>
      </c>
      <c r="G409" s="71" t="str">
        <f t="shared" ca="1" si="53"/>
        <v/>
      </c>
      <c r="H409" s="35" t="str">
        <f t="shared" ca="1" si="54"/>
        <v>U366:U366</v>
      </c>
      <c r="I409" s="35" t="str">
        <f t="shared" ca="1" si="55"/>
        <v>R366:R366</v>
      </c>
      <c r="J409" s="35" t="str">
        <f t="shared" ca="1" si="56"/>
        <v>S366:S366</v>
      </c>
      <c r="K409" s="35" t="str">
        <f t="shared" ca="1" si="57"/>
        <v>T366:T366</v>
      </c>
      <c r="L409" s="35" t="str">
        <f t="shared" ca="1" si="58"/>
        <v>M366:U366</v>
      </c>
      <c r="M409" t="str">
        <f t="shared" ca="1" si="59"/>
        <v/>
      </c>
      <c r="N409" s="1"/>
      <c r="O409" s="2">
        <v>0</v>
      </c>
      <c r="P409" s="2">
        <v>0</v>
      </c>
      <c r="Q409" s="2">
        <v>0</v>
      </c>
      <c r="R409" s="2">
        <f t="shared" si="60"/>
        <v>0</v>
      </c>
      <c r="S409" s="2">
        <f t="shared" si="61"/>
        <v>0</v>
      </c>
      <c r="T409" s="2">
        <f t="shared" si="62"/>
        <v>0</v>
      </c>
      <c r="U409" s="2">
        <f t="shared" si="63"/>
        <v>0</v>
      </c>
    </row>
    <row r="410" spans="1:21" x14ac:dyDescent="0.2">
      <c r="A410" s="35">
        <f t="shared" si="48"/>
        <v>1</v>
      </c>
      <c r="B410" s="70">
        <f t="shared" si="49"/>
        <v>45</v>
      </c>
      <c r="C410" s="70" t="str">
        <f t="shared" ca="1" si="64"/>
        <v/>
      </c>
      <c r="D410" s="64" t="str">
        <f t="shared" ca="1" si="65"/>
        <v/>
      </c>
      <c r="E410" s="64" t="str">
        <f t="shared" ca="1" si="66"/>
        <v/>
      </c>
      <c r="F410" s="64" t="str">
        <f t="shared" ca="1" si="52"/>
        <v/>
      </c>
      <c r="G410" s="71" t="str">
        <f t="shared" ca="1" si="53"/>
        <v/>
      </c>
      <c r="H410" s="35" t="str">
        <f t="shared" ca="1" si="54"/>
        <v>U366:U366</v>
      </c>
      <c r="I410" s="35" t="str">
        <f t="shared" ca="1" si="55"/>
        <v>R366:R366</v>
      </c>
      <c r="J410" s="35" t="str">
        <f t="shared" ca="1" si="56"/>
        <v>S366:S366</v>
      </c>
      <c r="K410" s="35" t="str">
        <f t="shared" ca="1" si="57"/>
        <v>T366:T366</v>
      </c>
      <c r="L410" s="35" t="str">
        <f t="shared" ca="1" si="58"/>
        <v>M366:U366</v>
      </c>
      <c r="M410" t="str">
        <f t="shared" ca="1" si="59"/>
        <v/>
      </c>
      <c r="N410" s="1"/>
      <c r="O410" s="2">
        <v>0</v>
      </c>
      <c r="P410" s="2">
        <v>0</v>
      </c>
      <c r="Q410" s="2">
        <v>0</v>
      </c>
      <c r="R410" s="2">
        <f t="shared" si="60"/>
        <v>0</v>
      </c>
      <c r="S410" s="2">
        <f t="shared" si="61"/>
        <v>0</v>
      </c>
      <c r="T410" s="2">
        <f t="shared" si="62"/>
        <v>0</v>
      </c>
      <c r="U410" s="2">
        <f t="shared" si="63"/>
        <v>0</v>
      </c>
    </row>
    <row r="411" spans="1:21" x14ac:dyDescent="0.2">
      <c r="A411" s="35">
        <f t="shared" si="48"/>
        <v>1</v>
      </c>
      <c r="B411" s="70">
        <f t="shared" si="49"/>
        <v>46</v>
      </c>
      <c r="C411" s="70" t="str">
        <f t="shared" ca="1" si="64"/>
        <v/>
      </c>
      <c r="D411" s="64" t="str">
        <f t="shared" ca="1" si="65"/>
        <v/>
      </c>
      <c r="E411" s="64" t="str">
        <f t="shared" ca="1" si="66"/>
        <v/>
      </c>
      <c r="F411" s="64" t="str">
        <f t="shared" ca="1" si="52"/>
        <v/>
      </c>
      <c r="G411" s="71" t="str">
        <f t="shared" ca="1" si="53"/>
        <v/>
      </c>
      <c r="H411" s="35" t="str">
        <f t="shared" ca="1" si="54"/>
        <v>U366:U366</v>
      </c>
      <c r="I411" s="35" t="str">
        <f t="shared" ca="1" si="55"/>
        <v>R366:R366</v>
      </c>
      <c r="J411" s="35" t="str">
        <f t="shared" ca="1" si="56"/>
        <v>S366:S366</v>
      </c>
      <c r="K411" s="35" t="str">
        <f t="shared" ca="1" si="57"/>
        <v>T366:T366</v>
      </c>
      <c r="L411" s="35" t="str">
        <f t="shared" ca="1" si="58"/>
        <v>M366:U366</v>
      </c>
      <c r="M411" t="str">
        <f t="shared" ca="1" si="59"/>
        <v/>
      </c>
      <c r="N411" s="1"/>
      <c r="O411" s="2">
        <v>0</v>
      </c>
      <c r="P411" s="2">
        <v>0</v>
      </c>
      <c r="Q411" s="2">
        <v>0</v>
      </c>
      <c r="R411" s="2">
        <f t="shared" si="60"/>
        <v>0</v>
      </c>
      <c r="S411" s="2">
        <f t="shared" si="61"/>
        <v>0</v>
      </c>
      <c r="T411" s="2">
        <f t="shared" si="62"/>
        <v>0</v>
      </c>
      <c r="U411" s="2">
        <f t="shared" si="63"/>
        <v>0</v>
      </c>
    </row>
    <row r="412" spans="1:21" x14ac:dyDescent="0.2">
      <c r="A412" s="35">
        <f t="shared" si="48"/>
        <v>1</v>
      </c>
      <c r="B412" s="70">
        <f t="shared" si="49"/>
        <v>47</v>
      </c>
      <c r="C412" s="70" t="str">
        <f t="shared" ca="1" si="64"/>
        <v/>
      </c>
      <c r="D412" s="64" t="str">
        <f t="shared" ca="1" si="65"/>
        <v/>
      </c>
      <c r="E412" s="64" t="str">
        <f t="shared" ca="1" si="66"/>
        <v/>
      </c>
      <c r="F412" s="64" t="str">
        <f t="shared" ca="1" si="52"/>
        <v/>
      </c>
      <c r="G412" s="71" t="str">
        <f t="shared" ca="1" si="53"/>
        <v/>
      </c>
      <c r="H412" s="35" t="str">
        <f t="shared" ca="1" si="54"/>
        <v>U366:U366</v>
      </c>
      <c r="I412" s="35" t="str">
        <f t="shared" ca="1" si="55"/>
        <v>R366:R366</v>
      </c>
      <c r="J412" s="35" t="str">
        <f t="shared" ca="1" si="56"/>
        <v>S366:S366</v>
      </c>
      <c r="K412" s="35" t="str">
        <f t="shared" ca="1" si="57"/>
        <v>T366:T366</v>
      </c>
      <c r="L412" s="35" t="str">
        <f t="shared" ca="1" si="58"/>
        <v>M366:U366</v>
      </c>
      <c r="M412" t="str">
        <f t="shared" ca="1" si="59"/>
        <v/>
      </c>
      <c r="N412" s="1"/>
      <c r="O412" s="2">
        <v>0</v>
      </c>
      <c r="P412" s="2">
        <v>0</v>
      </c>
      <c r="Q412" s="2">
        <v>0</v>
      </c>
      <c r="R412" s="2">
        <f t="shared" si="60"/>
        <v>0</v>
      </c>
      <c r="S412" s="2">
        <f t="shared" si="61"/>
        <v>0</v>
      </c>
      <c r="T412" s="2">
        <f t="shared" si="62"/>
        <v>0</v>
      </c>
      <c r="U412" s="2">
        <f t="shared" si="63"/>
        <v>0</v>
      </c>
    </row>
    <row r="413" spans="1:21" x14ac:dyDescent="0.2">
      <c r="A413" s="35">
        <f t="shared" si="48"/>
        <v>1</v>
      </c>
      <c r="B413" s="70">
        <f t="shared" si="49"/>
        <v>48</v>
      </c>
      <c r="C413" s="70" t="str">
        <f t="shared" ca="1" si="64"/>
        <v/>
      </c>
      <c r="D413" s="64" t="str">
        <f t="shared" ca="1" si="65"/>
        <v/>
      </c>
      <c r="E413" s="64" t="str">
        <f t="shared" ca="1" si="66"/>
        <v/>
      </c>
      <c r="F413" s="64" t="str">
        <f t="shared" ca="1" si="52"/>
        <v/>
      </c>
      <c r="G413" s="71" t="str">
        <f t="shared" ca="1" si="53"/>
        <v/>
      </c>
      <c r="H413" s="35" t="str">
        <f t="shared" ca="1" si="54"/>
        <v>U366:U366</v>
      </c>
      <c r="I413" s="35" t="str">
        <f t="shared" ca="1" si="55"/>
        <v>R366:R366</v>
      </c>
      <c r="J413" s="35" t="str">
        <f t="shared" ca="1" si="56"/>
        <v>S366:S366</v>
      </c>
      <c r="K413" s="35" t="str">
        <f t="shared" ca="1" si="57"/>
        <v>T366:T366</v>
      </c>
      <c r="L413" s="35" t="str">
        <f t="shared" ca="1" si="58"/>
        <v>M366:U366</v>
      </c>
      <c r="M413" t="str">
        <f t="shared" ca="1" si="59"/>
        <v/>
      </c>
      <c r="N413" s="1"/>
      <c r="O413" s="2">
        <v>0</v>
      </c>
      <c r="P413" s="2">
        <v>0</v>
      </c>
      <c r="Q413" s="2">
        <v>0</v>
      </c>
      <c r="R413" s="2">
        <f t="shared" si="60"/>
        <v>0</v>
      </c>
      <c r="S413" s="2">
        <f t="shared" si="61"/>
        <v>0</v>
      </c>
      <c r="T413" s="2">
        <f t="shared" si="62"/>
        <v>0</v>
      </c>
      <c r="U413" s="2">
        <f t="shared" si="63"/>
        <v>0</v>
      </c>
    </row>
    <row r="414" spans="1:21" x14ac:dyDescent="0.2">
      <c r="A414" s="35">
        <f t="shared" si="48"/>
        <v>1</v>
      </c>
      <c r="B414" s="70">
        <f t="shared" si="49"/>
        <v>49</v>
      </c>
      <c r="C414" s="70" t="str">
        <f t="shared" ca="1" si="64"/>
        <v/>
      </c>
      <c r="D414" s="64" t="str">
        <f t="shared" ca="1" si="65"/>
        <v/>
      </c>
      <c r="E414" s="64" t="str">
        <f t="shared" ca="1" si="66"/>
        <v/>
      </c>
      <c r="F414" s="64" t="str">
        <f t="shared" ca="1" si="52"/>
        <v/>
      </c>
      <c r="G414" s="71" t="str">
        <f t="shared" ca="1" si="53"/>
        <v/>
      </c>
      <c r="H414" s="35" t="str">
        <f t="shared" ca="1" si="54"/>
        <v>U366:U366</v>
      </c>
      <c r="I414" s="35" t="str">
        <f t="shared" ca="1" si="55"/>
        <v>R366:R366</v>
      </c>
      <c r="J414" s="35" t="str">
        <f t="shared" ca="1" si="56"/>
        <v>S366:S366</v>
      </c>
      <c r="K414" s="35" t="str">
        <f t="shared" ca="1" si="57"/>
        <v>T366:T366</v>
      </c>
      <c r="L414" s="35" t="str">
        <f t="shared" ca="1" si="58"/>
        <v>M366:U366</v>
      </c>
      <c r="M414" t="str">
        <f t="shared" ca="1" si="59"/>
        <v/>
      </c>
      <c r="N414" s="1"/>
      <c r="O414" s="2">
        <v>0</v>
      </c>
      <c r="P414" s="2">
        <v>0</v>
      </c>
      <c r="Q414" s="2">
        <v>0</v>
      </c>
      <c r="R414" s="2">
        <f t="shared" si="60"/>
        <v>0</v>
      </c>
      <c r="S414" s="2">
        <f t="shared" si="61"/>
        <v>0</v>
      </c>
      <c r="T414" s="2">
        <f t="shared" si="62"/>
        <v>0</v>
      </c>
      <c r="U414" s="2">
        <f t="shared" si="63"/>
        <v>0</v>
      </c>
    </row>
    <row r="415" spans="1:21" x14ac:dyDescent="0.2">
      <c r="A415" s="35">
        <f t="shared" si="48"/>
        <v>1</v>
      </c>
      <c r="B415" s="70">
        <f t="shared" si="49"/>
        <v>50</v>
      </c>
      <c r="C415" s="70" t="str">
        <f t="shared" ca="1" si="64"/>
        <v/>
      </c>
      <c r="D415" s="64" t="str">
        <f t="shared" ca="1" si="65"/>
        <v/>
      </c>
      <c r="E415" s="64" t="str">
        <f t="shared" ca="1" si="66"/>
        <v/>
      </c>
      <c r="F415" s="64" t="str">
        <f t="shared" ca="1" si="52"/>
        <v/>
      </c>
      <c r="G415" s="71" t="str">
        <f t="shared" ca="1" si="53"/>
        <v/>
      </c>
      <c r="H415" s="35" t="str">
        <f t="shared" ca="1" si="54"/>
        <v>U366:U366</v>
      </c>
      <c r="I415" s="35" t="str">
        <f t="shared" ca="1" si="55"/>
        <v>R366:R366</v>
      </c>
      <c r="J415" s="35" t="str">
        <f t="shared" ca="1" si="56"/>
        <v>S366:S366</v>
      </c>
      <c r="K415" s="35" t="str">
        <f t="shared" ca="1" si="57"/>
        <v>T366:T366</v>
      </c>
      <c r="L415" s="35" t="str">
        <f t="shared" ca="1" si="58"/>
        <v>M366:U366</v>
      </c>
      <c r="M415" t="str">
        <f t="shared" ca="1" si="59"/>
        <v/>
      </c>
      <c r="N415" s="1"/>
      <c r="O415" s="2">
        <v>0</v>
      </c>
      <c r="P415" s="2">
        <v>0</v>
      </c>
      <c r="Q415" s="2">
        <v>0</v>
      </c>
      <c r="R415" s="2">
        <f t="shared" si="60"/>
        <v>0</v>
      </c>
      <c r="S415" s="2">
        <f t="shared" si="61"/>
        <v>0</v>
      </c>
      <c r="T415" s="2">
        <f t="shared" si="62"/>
        <v>0</v>
      </c>
      <c r="U415" s="2">
        <f t="shared" si="63"/>
        <v>0</v>
      </c>
    </row>
  </sheetData>
  <dataConsolidate/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landscape" r:id="rId1"/>
  <headerFooter alignWithMargins="0">
    <oddHeader>&amp;L&amp;"Copperplate Gothic Bold,Regular"&amp;24Name of Meeting&amp;R&amp;20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31"/>
  <dimension ref="A1:W135"/>
  <sheetViews>
    <sheetView topLeftCell="B35" workbookViewId="0">
      <selection activeCell="Y43" sqref="Y43"/>
    </sheetView>
  </sheetViews>
  <sheetFormatPr defaultRowHeight="12.75" x14ac:dyDescent="0.2"/>
  <cols>
    <col min="1" max="1" width="6.7109375" style="72" hidden="1" customWidth="1"/>
    <col min="2" max="3" width="12.7109375" style="64" customWidth="1"/>
    <col min="4" max="4" width="24.7109375" style="64" customWidth="1"/>
    <col min="5" max="5" width="16.5703125" style="64" bestFit="1" customWidth="1"/>
    <col min="6" max="6" width="12.7109375" style="64" customWidth="1"/>
    <col min="7" max="7" width="12.7109375" style="67" customWidth="1"/>
    <col min="8" max="9" width="7.7109375" hidden="1" customWidth="1"/>
    <col min="10" max="12" width="6.7109375" style="35" hidden="1" customWidth="1"/>
    <col min="13" max="13" width="6.7109375" hidden="1" customWidth="1"/>
    <col min="14" max="15" width="6.7109375" style="2" customWidth="1"/>
    <col min="16" max="17" width="10.7109375" style="2" customWidth="1"/>
    <col min="18" max="20" width="6.7109375" hidden="1" customWidth="1"/>
    <col min="21" max="21" width="15.7109375" hidden="1" customWidth="1"/>
  </cols>
  <sheetData>
    <row r="1" spans="1:23" ht="18" x14ac:dyDescent="0.25">
      <c r="B1" s="63" t="s">
        <v>10</v>
      </c>
      <c r="C1" s="63" t="s">
        <v>5</v>
      </c>
      <c r="E1" s="63"/>
      <c r="G1" s="65"/>
      <c r="N1" s="31" t="s">
        <v>15</v>
      </c>
      <c r="O1" s="32"/>
      <c r="P1" s="32"/>
      <c r="Q1" s="33"/>
      <c r="R1" s="33"/>
      <c r="S1" s="33"/>
      <c r="T1" s="33"/>
      <c r="U1" s="34"/>
      <c r="V1" s="34"/>
      <c r="W1" s="34"/>
    </row>
    <row r="2" spans="1:23" ht="15.75" customHeight="1" x14ac:dyDescent="0.25">
      <c r="B2" s="63"/>
      <c r="D2" s="63"/>
      <c r="E2" s="66"/>
      <c r="N2"/>
      <c r="R2" s="2"/>
      <c r="S2" s="2"/>
      <c r="T2" s="2"/>
    </row>
    <row r="3" spans="1:23" ht="15.75" thickBot="1" x14ac:dyDescent="0.25">
      <c r="A3" s="73" t="s">
        <v>50</v>
      </c>
      <c r="B3" s="8" t="s">
        <v>9</v>
      </c>
      <c r="C3" s="8" t="s">
        <v>62</v>
      </c>
      <c r="D3" s="8" t="s">
        <v>6</v>
      </c>
      <c r="E3" s="8" t="s">
        <v>7</v>
      </c>
      <c r="F3" s="8" t="s">
        <v>49</v>
      </c>
      <c r="G3" s="40" t="s">
        <v>13</v>
      </c>
      <c r="H3" s="37" t="s">
        <v>54</v>
      </c>
      <c r="I3" s="37" t="s">
        <v>51</v>
      </c>
      <c r="J3" s="37" t="s">
        <v>52</v>
      </c>
      <c r="K3" s="37" t="s">
        <v>53</v>
      </c>
      <c r="L3" s="37" t="s">
        <v>24</v>
      </c>
      <c r="M3" s="10" t="s">
        <v>23</v>
      </c>
      <c r="N3" s="9" t="s">
        <v>62</v>
      </c>
      <c r="O3" s="11" t="s">
        <v>13</v>
      </c>
      <c r="P3" s="36" t="s">
        <v>55</v>
      </c>
      <c r="Q3" s="36" t="s">
        <v>56</v>
      </c>
      <c r="R3" s="12" t="s">
        <v>19</v>
      </c>
      <c r="S3" s="12" t="s">
        <v>20</v>
      </c>
      <c r="T3" s="12" t="s">
        <v>21</v>
      </c>
      <c r="U3" s="10" t="s">
        <v>22</v>
      </c>
    </row>
    <row r="4" spans="1:23" ht="15" x14ac:dyDescent="0.2">
      <c r="B4" s="68"/>
      <c r="C4" s="68"/>
      <c r="D4" s="68"/>
      <c r="E4" s="68"/>
      <c r="F4" s="68"/>
      <c r="G4" s="69"/>
      <c r="H4" s="35"/>
      <c r="I4" s="35"/>
      <c r="N4"/>
      <c r="P4" s="35"/>
      <c r="Q4" s="35"/>
      <c r="R4" s="2"/>
      <c r="S4" s="2"/>
      <c r="T4" s="2"/>
    </row>
    <row r="5" spans="1:23" x14ac:dyDescent="0.2">
      <c r="A5" s="72">
        <f t="shared" ref="A5:A12" si="0">IF(AND(N6=""),1,"")</f>
        <v>1</v>
      </c>
      <c r="B5" s="70">
        <f t="shared" ref="B5:B12" si="1">IF(B4="",1,B4+1)</f>
        <v>1</v>
      </c>
      <c r="C5" s="70" t="str">
        <f ca="1">IF(M5="","",VLOOKUP($B5,INDIRECT(L5),2,FALSE))</f>
        <v/>
      </c>
      <c r="D5" s="64" t="str">
        <f ca="1">IF($C5="","",IF(ISERROR(VLOOKUP(C5,Athletes,2,FALSE)),"Unknown Athlete",PROPER(VLOOKUP(C5,Athletes,2,FALSE))))</f>
        <v/>
      </c>
      <c r="E5" s="64" t="str">
        <f ca="1">IF($C5="","",IF(VLOOKUP(C5,Athletes,3,FALSE)="","",VLOOKUP(C5,Athletes,3,FALSE)))</f>
        <v/>
      </c>
      <c r="F5" s="64" t="str">
        <f t="shared" ref="F5:F12" ca="1" si="2">IF($C5="","",IF(ISERROR(VLOOKUP(C5,Athletes,7,FALSE)),"",VLOOKUP(C5,Athletes,7,FALSE)))</f>
        <v/>
      </c>
      <c r="G5" s="71" t="str">
        <f t="shared" ref="G5:G12" ca="1" si="3">IF(M5="","",VLOOKUP($B5,INDIRECT(L5),6,FALSE))</f>
        <v/>
      </c>
      <c r="H5" s="35" t="str">
        <f t="shared" ref="H5:H12" ca="1" si="4">"U" &amp; ROW(H5)+1-$B5 &amp; ":U" &amp; ROW(H5)-$B5+VLOOKUP(1,INDIRECT("A" &amp; ROW(H5)+1-$B5 &amp; ":B999"),2,0)</f>
        <v>U5:U5</v>
      </c>
      <c r="I5" s="35" t="str">
        <f t="shared" ref="I5:I12" ca="1" si="5">"R" &amp; ROW(I5)+1-$B5 &amp; ":R" &amp; ROW(I5)-$B5+VLOOKUP(1,INDIRECT("A" &amp; ROW(I5)+1-$B5 &amp; ":B999"),2,0)</f>
        <v>R5:R5</v>
      </c>
      <c r="J5" s="35" t="str">
        <f t="shared" ref="J5:J12" ca="1" si="6">"S" &amp; ROW(J5)+1-$B5 &amp; ":S" &amp; ROW(J5)-$B5+VLOOKUP(1,INDIRECT("A" &amp; ROW(J5)+1-$B5 &amp; ":B999"),2,0)</f>
        <v>S5:S5</v>
      </c>
      <c r="K5" s="35" t="str">
        <f t="shared" ref="K5:K12" ca="1" si="7">"T" &amp; ROW(K5)+1-$B5 &amp; ":T" &amp; ROW(K5)-$B5+VLOOKUP(1,INDIRECT("A" &amp; ROW(K5)+1-$B5 &amp; ":B999"),2,0)</f>
        <v>T5:T5</v>
      </c>
      <c r="L5" s="35" t="str">
        <f t="shared" ref="L5:L12" ca="1" si="8">"M" &amp; ROW(I5)+1-$B5 &amp; ":U" &amp; ROW(I5)-$B5+VLOOKUP(1,INDIRECT("A" &amp; ROW(I5)+1-$B5 &amp; ":B999"),2,0)</f>
        <v>M5:U5</v>
      </c>
      <c r="M5" t="str">
        <f t="shared" ref="M5:M12" ca="1" si="9">IF(N5="","",RANK($U5,INDIRECT(H5),1))</f>
        <v/>
      </c>
      <c r="N5"/>
      <c r="P5" s="35"/>
      <c r="Q5" s="35"/>
      <c r="R5" s="2">
        <f t="shared" ref="R5:T8" si="10">O5</f>
        <v>0</v>
      </c>
      <c r="S5" s="2">
        <f t="shared" si="10"/>
        <v>0</v>
      </c>
      <c r="T5" s="2">
        <f t="shared" si="10"/>
        <v>0</v>
      </c>
      <c r="U5" s="2">
        <f t="shared" ref="U5:U12" si="11">(((10-$R5)*10000)+$S5)*10+$T5+$N5/1000</f>
        <v>1000000</v>
      </c>
    </row>
    <row r="6" spans="1:23" x14ac:dyDescent="0.2">
      <c r="A6" s="72">
        <f t="shared" si="0"/>
        <v>1</v>
      </c>
      <c r="B6" s="70">
        <f t="shared" si="1"/>
        <v>2</v>
      </c>
      <c r="C6" s="70" t="str">
        <f ca="1">IF(M6="","",VLOOKUP($B6,INDIRECT(L6),2,FALSE))</f>
        <v/>
      </c>
      <c r="D6" s="64" t="str">
        <f ca="1">IF($C6="","",IF(ISERROR(VLOOKUP(C6,Athletes,2,FALSE)),"Unknown Athlete",PROPER(VLOOKUP(C6,Athletes,2,FALSE))))</f>
        <v/>
      </c>
      <c r="E6" s="64" t="str">
        <f ca="1">IF($C6="","",IF(VLOOKUP(C6,Athletes,3,FALSE)="","",VLOOKUP(C6,Athletes,3,FALSE)))</f>
        <v/>
      </c>
      <c r="F6" s="64" t="str">
        <f t="shared" ca="1" si="2"/>
        <v/>
      </c>
      <c r="G6" s="71" t="str">
        <f t="shared" ca="1" si="3"/>
        <v/>
      </c>
      <c r="H6" s="35" t="str">
        <f t="shared" ca="1" si="4"/>
        <v>U5:U5</v>
      </c>
      <c r="I6" s="35" t="str">
        <f t="shared" ca="1" si="5"/>
        <v>R5:R5</v>
      </c>
      <c r="J6" s="35" t="str">
        <f t="shared" ca="1" si="6"/>
        <v>S5:S5</v>
      </c>
      <c r="K6" s="35" t="str">
        <f t="shared" ca="1" si="7"/>
        <v>T5:T5</v>
      </c>
      <c r="L6" s="35" t="str">
        <f t="shared" ca="1" si="8"/>
        <v>M5:U5</v>
      </c>
      <c r="M6" t="str">
        <f t="shared" ca="1" si="9"/>
        <v/>
      </c>
      <c r="N6"/>
      <c r="P6" s="35"/>
      <c r="Q6" s="35"/>
      <c r="R6" s="2">
        <f t="shared" si="10"/>
        <v>0</v>
      </c>
      <c r="S6" s="2">
        <f t="shared" si="10"/>
        <v>0</v>
      </c>
      <c r="T6" s="2">
        <f t="shared" si="10"/>
        <v>0</v>
      </c>
      <c r="U6" s="2">
        <f t="shared" si="11"/>
        <v>1000000</v>
      </c>
    </row>
    <row r="7" spans="1:23" x14ac:dyDescent="0.2">
      <c r="A7" s="72">
        <f t="shared" si="0"/>
        <v>1</v>
      </c>
      <c r="B7" s="70">
        <f t="shared" si="1"/>
        <v>3</v>
      </c>
      <c r="C7" s="70" t="str">
        <f ca="1">IF(M7="","",VLOOKUP($B7,INDIRECT(L7),2,FALSE))</f>
        <v/>
      </c>
      <c r="D7" s="64" t="str">
        <f ca="1">IF($C7="","",IF(ISERROR(VLOOKUP(C7,Athletes,2,FALSE)),"Unknown Athlete",PROPER(VLOOKUP(C7,Athletes,2,FALSE))))</f>
        <v/>
      </c>
      <c r="E7" s="64" t="str">
        <f ca="1">IF($C7="","",IF(VLOOKUP(C7,Athletes,3,FALSE)="","",VLOOKUP(C7,Athletes,3,FALSE)))</f>
        <v/>
      </c>
      <c r="F7" s="64" t="str">
        <f t="shared" ca="1" si="2"/>
        <v/>
      </c>
      <c r="G7" s="71" t="str">
        <f t="shared" ca="1" si="3"/>
        <v/>
      </c>
      <c r="H7" s="35" t="str">
        <f t="shared" ca="1" si="4"/>
        <v>U5:U5</v>
      </c>
      <c r="I7" s="35" t="str">
        <f t="shared" ca="1" si="5"/>
        <v>R5:R5</v>
      </c>
      <c r="J7" s="35" t="str">
        <f t="shared" ca="1" si="6"/>
        <v>S5:S5</v>
      </c>
      <c r="K7" s="35" t="str">
        <f t="shared" ca="1" si="7"/>
        <v>T5:T5</v>
      </c>
      <c r="L7" s="35" t="str">
        <f t="shared" ca="1" si="8"/>
        <v>M5:U5</v>
      </c>
      <c r="M7" t="str">
        <f t="shared" ca="1" si="9"/>
        <v/>
      </c>
      <c r="N7"/>
      <c r="P7" s="35"/>
      <c r="Q7" s="35"/>
      <c r="R7" s="2">
        <f t="shared" si="10"/>
        <v>0</v>
      </c>
      <c r="S7" s="2">
        <f t="shared" si="10"/>
        <v>0</v>
      </c>
      <c r="T7" s="2">
        <f t="shared" si="10"/>
        <v>0</v>
      </c>
      <c r="U7" s="2">
        <f t="shared" si="11"/>
        <v>1000000</v>
      </c>
    </row>
    <row r="8" spans="1:23" x14ac:dyDescent="0.2">
      <c r="A8" s="72">
        <f t="shared" si="0"/>
        <v>1</v>
      </c>
      <c r="B8" s="70">
        <f t="shared" si="1"/>
        <v>4</v>
      </c>
      <c r="C8" s="70"/>
      <c r="D8" s="93" t="s">
        <v>4</v>
      </c>
      <c r="E8" s="93"/>
      <c r="F8" s="93"/>
      <c r="G8" s="93"/>
      <c r="H8" s="35" t="str">
        <f t="shared" ca="1" si="4"/>
        <v>U5:U5</v>
      </c>
      <c r="I8" s="35" t="str">
        <f t="shared" ca="1" si="5"/>
        <v>R5:R5</v>
      </c>
      <c r="J8" s="35" t="str">
        <f t="shared" ca="1" si="6"/>
        <v>S5:S5</v>
      </c>
      <c r="K8" s="35" t="str">
        <f t="shared" ca="1" si="7"/>
        <v>T5:T5</v>
      </c>
      <c r="L8" s="35" t="str">
        <f t="shared" ca="1" si="8"/>
        <v>M5:U5</v>
      </c>
      <c r="M8" t="str">
        <f t="shared" ca="1" si="9"/>
        <v/>
      </c>
      <c r="N8"/>
      <c r="P8" s="35"/>
      <c r="Q8" s="35"/>
      <c r="R8" s="2">
        <f t="shared" si="10"/>
        <v>0</v>
      </c>
      <c r="S8" s="2">
        <f t="shared" si="10"/>
        <v>0</v>
      </c>
      <c r="T8" s="2">
        <f t="shared" si="10"/>
        <v>0</v>
      </c>
      <c r="U8" s="2">
        <f t="shared" si="11"/>
        <v>1000000</v>
      </c>
    </row>
    <row r="9" spans="1:23" x14ac:dyDescent="0.2">
      <c r="A9" s="72">
        <f t="shared" si="0"/>
        <v>1</v>
      </c>
      <c r="B9" s="70">
        <f t="shared" si="1"/>
        <v>5</v>
      </c>
      <c r="C9" s="70"/>
      <c r="D9" s="93" t="s">
        <v>1</v>
      </c>
      <c r="E9" s="93"/>
      <c r="F9" s="93"/>
      <c r="G9" s="93"/>
      <c r="H9" s="35" t="str">
        <f t="shared" ca="1" si="4"/>
        <v>U5:U5</v>
      </c>
      <c r="I9" s="35" t="str">
        <f t="shared" ca="1" si="5"/>
        <v>R5:R5</v>
      </c>
      <c r="J9" s="35" t="str">
        <f t="shared" ca="1" si="6"/>
        <v>S5:S5</v>
      </c>
      <c r="K9" s="35" t="str">
        <f t="shared" ca="1" si="7"/>
        <v>T5:T5</v>
      </c>
      <c r="L9" s="35" t="str">
        <f t="shared" ca="1" si="8"/>
        <v>M5:U5</v>
      </c>
      <c r="M9" t="str">
        <f t="shared" ca="1" si="9"/>
        <v/>
      </c>
      <c r="N9"/>
      <c r="P9" s="35"/>
      <c r="Q9" s="35"/>
      <c r="R9" s="2">
        <f t="shared" ref="R9:T12" si="12">O9</f>
        <v>0</v>
      </c>
      <c r="S9" s="2">
        <f t="shared" si="12"/>
        <v>0</v>
      </c>
      <c r="T9" s="2">
        <f t="shared" si="12"/>
        <v>0</v>
      </c>
      <c r="U9" s="2">
        <f t="shared" si="11"/>
        <v>1000000</v>
      </c>
    </row>
    <row r="10" spans="1:23" x14ac:dyDescent="0.2">
      <c r="A10" s="72">
        <f t="shared" si="0"/>
        <v>1</v>
      </c>
      <c r="B10" s="70">
        <f t="shared" si="1"/>
        <v>6</v>
      </c>
      <c r="C10" s="70"/>
      <c r="D10" s="93" t="s">
        <v>2</v>
      </c>
      <c r="E10" s="93"/>
      <c r="F10" s="93"/>
      <c r="G10" s="93"/>
      <c r="H10" s="35" t="str">
        <f t="shared" ca="1" si="4"/>
        <v>U5:U5</v>
      </c>
      <c r="I10" s="35" t="str">
        <f t="shared" ca="1" si="5"/>
        <v>R5:R5</v>
      </c>
      <c r="J10" s="35" t="str">
        <f t="shared" ca="1" si="6"/>
        <v>S5:S5</v>
      </c>
      <c r="K10" s="35" t="str">
        <f t="shared" ca="1" si="7"/>
        <v>T5:T5</v>
      </c>
      <c r="L10" s="35" t="str">
        <f t="shared" ca="1" si="8"/>
        <v>M5:U5</v>
      </c>
      <c r="M10" t="str">
        <f t="shared" ca="1" si="9"/>
        <v/>
      </c>
      <c r="N10"/>
      <c r="P10" s="35"/>
      <c r="Q10" s="35"/>
      <c r="R10" s="2">
        <f t="shared" si="12"/>
        <v>0</v>
      </c>
      <c r="S10" s="2">
        <f t="shared" si="12"/>
        <v>0</v>
      </c>
      <c r="T10" s="2">
        <f t="shared" si="12"/>
        <v>0</v>
      </c>
      <c r="U10" s="2">
        <f t="shared" si="11"/>
        <v>1000000</v>
      </c>
    </row>
    <row r="11" spans="1:23" x14ac:dyDescent="0.2">
      <c r="A11" s="72">
        <f t="shared" si="0"/>
        <v>1</v>
      </c>
      <c r="B11" s="70">
        <f t="shared" si="1"/>
        <v>7</v>
      </c>
      <c r="C11" s="70"/>
      <c r="G11" s="71"/>
      <c r="H11" s="35" t="str">
        <f t="shared" ca="1" si="4"/>
        <v>U5:U5</v>
      </c>
      <c r="I11" s="35" t="str">
        <f t="shared" ca="1" si="5"/>
        <v>R5:R5</v>
      </c>
      <c r="J11" s="35" t="str">
        <f t="shared" ca="1" si="6"/>
        <v>S5:S5</v>
      </c>
      <c r="K11" s="35" t="str">
        <f t="shared" ca="1" si="7"/>
        <v>T5:T5</v>
      </c>
      <c r="L11" s="35" t="str">
        <f t="shared" ca="1" si="8"/>
        <v>M5:U5</v>
      </c>
      <c r="M11" t="str">
        <f t="shared" ca="1" si="9"/>
        <v/>
      </c>
      <c r="N11"/>
      <c r="P11" s="35"/>
      <c r="Q11" s="35"/>
      <c r="R11" s="2">
        <f t="shared" si="12"/>
        <v>0</v>
      </c>
      <c r="S11" s="2">
        <f t="shared" si="12"/>
        <v>0</v>
      </c>
      <c r="T11" s="2">
        <f t="shared" si="12"/>
        <v>0</v>
      </c>
      <c r="U11" s="2">
        <f t="shared" si="11"/>
        <v>1000000</v>
      </c>
    </row>
    <row r="12" spans="1:23" x14ac:dyDescent="0.2">
      <c r="A12" s="72">
        <f t="shared" si="0"/>
        <v>1</v>
      </c>
      <c r="B12" s="70">
        <f t="shared" si="1"/>
        <v>8</v>
      </c>
      <c r="C12" s="70" t="s">
        <v>61</v>
      </c>
      <c r="F12" s="64" t="str">
        <f t="shared" si="2"/>
        <v/>
      </c>
      <c r="G12" s="71" t="str">
        <f t="shared" ca="1" si="3"/>
        <v/>
      </c>
      <c r="H12" s="35" t="str">
        <f t="shared" ca="1" si="4"/>
        <v>U5:U5</v>
      </c>
      <c r="I12" s="35" t="str">
        <f t="shared" ca="1" si="5"/>
        <v>R5:R5</v>
      </c>
      <c r="J12" s="35" t="str">
        <f t="shared" ca="1" si="6"/>
        <v>S5:S5</v>
      </c>
      <c r="K12" s="35" t="str">
        <f t="shared" ca="1" si="7"/>
        <v>T5:T5</v>
      </c>
      <c r="L12" s="35" t="str">
        <f t="shared" ca="1" si="8"/>
        <v>M5:U5</v>
      </c>
      <c r="M12" t="str">
        <f t="shared" ca="1" si="9"/>
        <v/>
      </c>
      <c r="N12"/>
      <c r="P12" s="35"/>
      <c r="Q12" s="35"/>
      <c r="R12" s="2">
        <f t="shared" si="12"/>
        <v>0</v>
      </c>
      <c r="S12" s="2">
        <f t="shared" si="12"/>
        <v>0</v>
      </c>
      <c r="T12" s="2">
        <f t="shared" si="12"/>
        <v>0</v>
      </c>
      <c r="U12" s="2">
        <f t="shared" si="11"/>
        <v>1000000</v>
      </c>
    </row>
    <row r="16" spans="1:23" ht="18" x14ac:dyDescent="0.25">
      <c r="B16" s="63" t="s">
        <v>10</v>
      </c>
      <c r="C16" s="63" t="s">
        <v>309</v>
      </c>
      <c r="E16" s="63"/>
      <c r="G16" s="65"/>
      <c r="N16" s="31" t="s">
        <v>15</v>
      </c>
      <c r="O16" s="32"/>
      <c r="P16" s="32"/>
      <c r="Q16" s="33"/>
      <c r="R16" s="33"/>
      <c r="S16" s="33"/>
      <c r="T16" s="33"/>
      <c r="U16" s="34"/>
      <c r="V16" s="34"/>
      <c r="W16" s="34"/>
    </row>
    <row r="17" spans="1:23" ht="15.75" customHeight="1" x14ac:dyDescent="0.25">
      <c r="B17" s="63"/>
      <c r="D17" s="63"/>
      <c r="E17" s="66"/>
      <c r="N17"/>
      <c r="R17" s="2"/>
      <c r="S17" s="2"/>
      <c r="T17" s="2"/>
    </row>
    <row r="18" spans="1:23" ht="15.75" thickBot="1" x14ac:dyDescent="0.25">
      <c r="A18" s="73" t="s">
        <v>50</v>
      </c>
      <c r="B18" s="8" t="s">
        <v>9</v>
      </c>
      <c r="C18" s="8" t="s">
        <v>62</v>
      </c>
      <c r="D18" s="8" t="s">
        <v>6</v>
      </c>
      <c r="E18" s="8" t="s">
        <v>7</v>
      </c>
      <c r="F18" s="8" t="s">
        <v>49</v>
      </c>
      <c r="G18" s="40" t="s">
        <v>13</v>
      </c>
      <c r="H18" s="37" t="s">
        <v>54</v>
      </c>
      <c r="I18" s="37" t="s">
        <v>51</v>
      </c>
      <c r="J18" s="37" t="s">
        <v>52</v>
      </c>
      <c r="K18" s="37" t="s">
        <v>53</v>
      </c>
      <c r="L18" s="37" t="s">
        <v>24</v>
      </c>
      <c r="M18" s="10" t="s">
        <v>23</v>
      </c>
      <c r="N18" s="9" t="s">
        <v>62</v>
      </c>
      <c r="O18" s="11" t="s">
        <v>13</v>
      </c>
      <c r="P18" s="36" t="s">
        <v>55</v>
      </c>
      <c r="Q18" s="36" t="s">
        <v>56</v>
      </c>
      <c r="R18" s="12" t="s">
        <v>19</v>
      </c>
      <c r="S18" s="12" t="s">
        <v>20</v>
      </c>
      <c r="T18" s="12" t="s">
        <v>21</v>
      </c>
      <c r="U18" s="10" t="s">
        <v>22</v>
      </c>
    </row>
    <row r="19" spans="1:23" ht="15" x14ac:dyDescent="0.2">
      <c r="B19" s="68"/>
      <c r="C19" s="68"/>
      <c r="D19" s="68"/>
      <c r="E19" s="68"/>
      <c r="F19" s="68"/>
      <c r="G19" s="69"/>
      <c r="H19" s="35"/>
      <c r="I19" s="35"/>
      <c r="N19"/>
      <c r="P19" s="35"/>
      <c r="Q19" s="35"/>
      <c r="R19" s="2"/>
      <c r="S19" s="2"/>
      <c r="T19" s="2"/>
    </row>
    <row r="20" spans="1:23" x14ac:dyDescent="0.2">
      <c r="A20" s="72">
        <f>IF(AND(N21=""),1,"")</f>
        <v>1</v>
      </c>
      <c r="B20" s="70">
        <f>IF(B19="",1,B19+1)</f>
        <v>1</v>
      </c>
      <c r="C20" s="70">
        <f ca="1">IF(M20="","",VLOOKUP($B20,INDIRECT(L20),2,FALSE))</f>
        <v>15</v>
      </c>
      <c r="D20" s="64" t="str">
        <f ca="1">IF($C20="","",IF(ISERROR(VLOOKUP(C20,Athletes,2,FALSE)),"Unknown Athlete",PROPER(VLOOKUP(C20,Athletes,2,FALSE))))</f>
        <v>Bethan Norvill</v>
      </c>
      <c r="E20" s="64" t="str">
        <f ca="1">IF($C20="","",IF(VLOOKUP(C20,Athletes,3,FALSE)="","",VLOOKUP(C20,Athletes,3,FALSE)))</f>
        <v>N&amp;P</v>
      </c>
      <c r="F20" s="64" t="str">
        <f ca="1">IF($C20="","",IF(ISERROR(VLOOKUP(C20,Athletes,7,FALSE)),"",VLOOKUP(C20,Athletes,7,FALSE)))</f>
        <v>U20W</v>
      </c>
      <c r="G20" s="71">
        <f ca="1">IF(M20="","",VLOOKUP($B20,INDIRECT(L20),6,FALSE))</f>
        <v>2.2000000000000002</v>
      </c>
      <c r="H20" s="35" t="str">
        <f ca="1">"U" &amp; ROW(H20)+1-$B20 &amp; ":U" &amp; ROW(H20)-$B20+VLOOKUP(1,INDIRECT("A" &amp; ROW(H20)+1-$B20 &amp; ":B999"),2,0)</f>
        <v>U20:U20</v>
      </c>
      <c r="I20" s="35" t="str">
        <f ca="1">"R" &amp; ROW(I20)+1-$B20 &amp; ":R" &amp; ROW(I20)-$B20+VLOOKUP(1,INDIRECT("A" &amp; ROW(I20)+1-$B20 &amp; ":B999"),2,0)</f>
        <v>R20:R20</v>
      </c>
      <c r="J20" s="35" t="str">
        <f ca="1">"S" &amp; ROW(J20)+1-$B20 &amp; ":S" &amp; ROW(J20)-$B20+VLOOKUP(1,INDIRECT("A" &amp; ROW(J20)+1-$B20 &amp; ":B999"),2,0)</f>
        <v>S20:S20</v>
      </c>
      <c r="K20" s="35" t="str">
        <f ca="1">"T" &amp; ROW(K20)+1-$B20 &amp; ":T" &amp; ROW(K20)-$B20+VLOOKUP(1,INDIRECT("A" &amp; ROW(K20)+1-$B20 &amp; ":B999"),2,0)</f>
        <v>T20:T20</v>
      </c>
      <c r="L20" s="35" t="str">
        <f ca="1">"M" &amp; ROW(I20)+1-$B20 &amp; ":U" &amp; ROW(I20)-$B20+VLOOKUP(1,INDIRECT("A" &amp; ROW(I20)+1-$B20 &amp; ":B999"),2,0)</f>
        <v>M20:U20</v>
      </c>
      <c r="M20">
        <f ca="1">IF(N20="","",RANK($U20,INDIRECT(H20),1))</f>
        <v>1</v>
      </c>
      <c r="N20">
        <v>15</v>
      </c>
      <c r="O20" s="2">
        <v>2.2000000000000002</v>
      </c>
      <c r="P20" s="35">
        <v>0</v>
      </c>
      <c r="Q20" s="35">
        <v>0</v>
      </c>
      <c r="R20" s="2">
        <f>O20</f>
        <v>2.2000000000000002</v>
      </c>
      <c r="S20" s="2">
        <f>P20</f>
        <v>0</v>
      </c>
      <c r="T20" s="2">
        <f>Q20</f>
        <v>0</v>
      </c>
      <c r="U20" s="2">
        <f>(((10-$R20)*10000)+$S20)*10+$T20+$N20/1000</f>
        <v>780000.01500000001</v>
      </c>
    </row>
    <row r="21" spans="1:23" x14ac:dyDescent="0.2">
      <c r="A21"/>
      <c r="B21"/>
      <c r="C21"/>
      <c r="D21"/>
      <c r="E21"/>
      <c r="F21"/>
      <c r="G21"/>
      <c r="J21"/>
      <c r="K21"/>
      <c r="L21"/>
      <c r="N21"/>
      <c r="O21"/>
      <c r="P21"/>
      <c r="Q21"/>
    </row>
    <row r="22" spans="1:23" x14ac:dyDescent="0.2">
      <c r="A22"/>
      <c r="B22"/>
      <c r="C22"/>
      <c r="D22"/>
      <c r="E22"/>
      <c r="F22"/>
      <c r="G22"/>
      <c r="J22"/>
      <c r="K22"/>
      <c r="L22"/>
      <c r="N22"/>
      <c r="O22"/>
      <c r="P22"/>
      <c r="Q22"/>
    </row>
    <row r="23" spans="1:23" x14ac:dyDescent="0.2">
      <c r="A23"/>
      <c r="B23"/>
      <c r="C23"/>
      <c r="D23"/>
      <c r="E23"/>
      <c r="F23"/>
      <c r="G23"/>
      <c r="J23"/>
      <c r="K23"/>
      <c r="L23"/>
      <c r="N23"/>
      <c r="O23"/>
      <c r="P23"/>
      <c r="Q23"/>
    </row>
    <row r="24" spans="1:23" ht="18" x14ac:dyDescent="0.25">
      <c r="B24" s="63" t="s">
        <v>10</v>
      </c>
      <c r="C24" s="63" t="s">
        <v>310</v>
      </c>
      <c r="E24" s="63"/>
      <c r="G24" s="65"/>
      <c r="N24" s="31" t="s">
        <v>15</v>
      </c>
      <c r="O24" s="32"/>
      <c r="P24" s="32"/>
      <c r="Q24" s="33"/>
      <c r="R24" s="33"/>
      <c r="S24" s="33"/>
      <c r="T24" s="33"/>
      <c r="U24" s="34"/>
      <c r="V24" s="34"/>
      <c r="W24" s="34"/>
    </row>
    <row r="25" spans="1:23" ht="15.75" customHeight="1" x14ac:dyDescent="0.25">
      <c r="B25" s="63"/>
      <c r="D25" s="63"/>
      <c r="E25" s="66"/>
      <c r="N25"/>
      <c r="R25" s="2"/>
      <c r="S25" s="2"/>
      <c r="T25" s="2"/>
    </row>
    <row r="26" spans="1:23" ht="15.75" thickBot="1" x14ac:dyDescent="0.25">
      <c r="A26" s="73" t="s">
        <v>50</v>
      </c>
      <c r="B26" s="8" t="s">
        <v>9</v>
      </c>
      <c r="C26" s="8" t="s">
        <v>62</v>
      </c>
      <c r="D26" s="8" t="s">
        <v>6</v>
      </c>
      <c r="E26" s="8" t="s">
        <v>7</v>
      </c>
      <c r="F26" s="8" t="s">
        <v>49</v>
      </c>
      <c r="G26" s="40" t="s">
        <v>13</v>
      </c>
      <c r="H26" s="37" t="s">
        <v>54</v>
      </c>
      <c r="I26" s="37" t="s">
        <v>51</v>
      </c>
      <c r="J26" s="37" t="s">
        <v>52</v>
      </c>
      <c r="K26" s="37" t="s">
        <v>53</v>
      </c>
      <c r="L26" s="37" t="s">
        <v>24</v>
      </c>
      <c r="M26" s="10" t="s">
        <v>23</v>
      </c>
      <c r="N26" s="9" t="s">
        <v>62</v>
      </c>
      <c r="O26" s="11" t="s">
        <v>13</v>
      </c>
      <c r="P26" s="36" t="s">
        <v>55</v>
      </c>
      <c r="Q26" s="36" t="s">
        <v>56</v>
      </c>
      <c r="R26" s="12" t="s">
        <v>19</v>
      </c>
      <c r="S26" s="12" t="s">
        <v>20</v>
      </c>
      <c r="T26" s="12" t="s">
        <v>21</v>
      </c>
      <c r="U26" s="10" t="s">
        <v>22</v>
      </c>
    </row>
    <row r="27" spans="1:23" ht="15" x14ac:dyDescent="0.2">
      <c r="B27" s="68"/>
      <c r="C27" s="68"/>
      <c r="D27" s="68"/>
      <c r="E27" s="68"/>
      <c r="F27" s="68"/>
      <c r="G27" s="69"/>
      <c r="H27" s="35"/>
      <c r="I27" s="35"/>
      <c r="N27"/>
      <c r="P27" s="35"/>
      <c r="Q27" s="35"/>
      <c r="R27" s="2"/>
      <c r="S27" s="2"/>
      <c r="T27" s="2"/>
    </row>
    <row r="28" spans="1:23" x14ac:dyDescent="0.2">
      <c r="A28" s="72">
        <f>IF(AND(N29=""),1,"")</f>
        <v>1</v>
      </c>
      <c r="B28" s="70">
        <f>IF(B27="",1,B27+1)</f>
        <v>1</v>
      </c>
      <c r="C28" s="70">
        <f ca="1">IF(M28="","",VLOOKUP($B28,INDIRECT(L28),2,FALSE))</f>
        <v>128</v>
      </c>
      <c r="D28" s="64" t="str">
        <f ca="1">IF($C28="","",IF(ISERROR(VLOOKUP(C28,Athletes,2,FALSE)),"Unknown Athlete",PROPER(VLOOKUP(C28,Athletes,2,FALSE))))</f>
        <v>Sadie Whitehouse</v>
      </c>
      <c r="E28" s="64" t="str">
        <f ca="1">IF($C28="","",IF(VLOOKUP(C28,Athletes,3,FALSE)="","",VLOOKUP(C28,Athletes,3,FALSE)))</f>
        <v>CAC</v>
      </c>
      <c r="F28" s="64" t="str">
        <f ca="1">IF($C28="","",IF(ISERROR(VLOOKUP(C28,Athletes,7,FALSE)),"",VLOOKUP(C28,Athletes,7,FALSE)))</f>
        <v>U13G</v>
      </c>
      <c r="G28" s="71">
        <f ca="1">IF(M28="","",VLOOKUP($B28,INDIRECT(L28),6,FALSE))</f>
        <v>2.2000000000000002</v>
      </c>
      <c r="H28" s="35" t="str">
        <f ca="1">"U" &amp; ROW(H28)+1-$B28 &amp; ":U" &amp; ROW(H28)-$B28+VLOOKUP(1,INDIRECT("A" &amp; ROW(H28)+1-$B28 &amp; ":B999"),2,0)</f>
        <v>U28:U28</v>
      </c>
      <c r="I28" s="35" t="str">
        <f ca="1">"R" &amp; ROW(I28)+1-$B28 &amp; ":R" &amp; ROW(I28)-$B28+VLOOKUP(1,INDIRECT("A" &amp; ROW(I28)+1-$B28 &amp; ":B999"),2,0)</f>
        <v>R28:R28</v>
      </c>
      <c r="J28" s="35" t="str">
        <f ca="1">"S" &amp; ROW(J28)+1-$B28 &amp; ":S" &amp; ROW(J28)-$B28+VLOOKUP(1,INDIRECT("A" &amp; ROW(J28)+1-$B28 &amp; ":B999"),2,0)</f>
        <v>S28:S28</v>
      </c>
      <c r="K28" s="35" t="str">
        <f ca="1">"T" &amp; ROW(K28)+1-$B28 &amp; ":T" &amp; ROW(K28)-$B28+VLOOKUP(1,INDIRECT("A" &amp; ROW(K28)+1-$B28 &amp; ":B999"),2,0)</f>
        <v>T28:T28</v>
      </c>
      <c r="L28" s="35" t="str">
        <f ca="1">"M" &amp; ROW(I28)+1-$B28 &amp; ":U" &amp; ROW(I28)-$B28+VLOOKUP(1,INDIRECT("A" &amp; ROW(I28)+1-$B28 &amp; ":B999"),2,0)</f>
        <v>M28:U28</v>
      </c>
      <c r="M28">
        <f ca="1">IF(N28="","",RANK($U28,INDIRECT(H28),1))</f>
        <v>1</v>
      </c>
      <c r="N28">
        <v>128</v>
      </c>
      <c r="O28" s="2">
        <v>2.2000000000000002</v>
      </c>
      <c r="P28" s="35">
        <v>0</v>
      </c>
      <c r="Q28" s="35">
        <v>0</v>
      </c>
      <c r="R28" s="2">
        <f>O28</f>
        <v>2.2000000000000002</v>
      </c>
      <c r="S28" s="2">
        <f>P28</f>
        <v>0</v>
      </c>
      <c r="T28" s="2">
        <f>Q28</f>
        <v>0</v>
      </c>
      <c r="U28" s="2">
        <f>(((10-$R28)*10000)+$S28)*10+$T28+$N28/1000</f>
        <v>780000.12800000003</v>
      </c>
    </row>
    <row r="29" spans="1:23" x14ac:dyDescent="0.2">
      <c r="A29"/>
      <c r="B29"/>
      <c r="C29"/>
      <c r="D29"/>
      <c r="E29"/>
      <c r="F29"/>
      <c r="G29"/>
      <c r="J29"/>
      <c r="K29"/>
      <c r="L29"/>
      <c r="N29"/>
      <c r="O29"/>
      <c r="P29"/>
      <c r="Q29"/>
    </row>
    <row r="30" spans="1:23" x14ac:dyDescent="0.2">
      <c r="A30"/>
      <c r="B30"/>
      <c r="C30"/>
      <c r="D30"/>
      <c r="E30"/>
      <c r="F30"/>
      <c r="G30"/>
      <c r="J30"/>
      <c r="K30"/>
      <c r="L30"/>
      <c r="N30"/>
      <c r="O30"/>
      <c r="P30"/>
      <c r="Q30"/>
    </row>
    <row r="31" spans="1:23" x14ac:dyDescent="0.2">
      <c r="A31"/>
      <c r="B31"/>
      <c r="C31"/>
      <c r="D31"/>
      <c r="E31"/>
      <c r="F31"/>
      <c r="G31"/>
      <c r="J31"/>
      <c r="K31"/>
      <c r="L31"/>
      <c r="N31"/>
      <c r="O31"/>
      <c r="P31"/>
      <c r="Q31"/>
    </row>
    <row r="32" spans="1:23" ht="18" x14ac:dyDescent="0.25">
      <c r="B32" s="63" t="s">
        <v>10</v>
      </c>
      <c r="C32" s="63" t="s">
        <v>311</v>
      </c>
      <c r="E32" s="63"/>
      <c r="G32" s="65"/>
      <c r="N32" s="31" t="s">
        <v>15</v>
      </c>
      <c r="O32" s="32"/>
      <c r="P32" s="32"/>
      <c r="Q32" s="33"/>
      <c r="R32" s="33"/>
      <c r="S32" s="33"/>
      <c r="T32" s="33"/>
      <c r="U32" s="34"/>
      <c r="V32" s="34"/>
      <c r="W32" s="34"/>
    </row>
    <row r="33" spans="1:23" ht="15.75" customHeight="1" x14ac:dyDescent="0.25">
      <c r="B33" s="63"/>
      <c r="D33" s="63"/>
      <c r="E33" s="66"/>
      <c r="N33"/>
      <c r="R33" s="2"/>
      <c r="S33" s="2"/>
      <c r="T33" s="2"/>
    </row>
    <row r="34" spans="1:23" ht="15.75" thickBot="1" x14ac:dyDescent="0.25">
      <c r="A34" s="73" t="s">
        <v>50</v>
      </c>
      <c r="B34" s="8" t="s">
        <v>9</v>
      </c>
      <c r="C34" s="8" t="s">
        <v>62</v>
      </c>
      <c r="D34" s="8" t="s">
        <v>6</v>
      </c>
      <c r="E34" s="8" t="s">
        <v>7</v>
      </c>
      <c r="F34" s="8" t="s">
        <v>49</v>
      </c>
      <c r="G34" s="40" t="s">
        <v>13</v>
      </c>
      <c r="H34" s="37" t="s">
        <v>54</v>
      </c>
      <c r="I34" s="37" t="s">
        <v>51</v>
      </c>
      <c r="J34" s="37" t="s">
        <v>52</v>
      </c>
      <c r="K34" s="37" t="s">
        <v>53</v>
      </c>
      <c r="L34" s="37" t="s">
        <v>24</v>
      </c>
      <c r="M34" s="10" t="s">
        <v>23</v>
      </c>
      <c r="N34" s="9" t="s">
        <v>62</v>
      </c>
      <c r="O34" s="11" t="s">
        <v>13</v>
      </c>
      <c r="P34" s="36" t="s">
        <v>55</v>
      </c>
      <c r="Q34" s="36" t="s">
        <v>56</v>
      </c>
      <c r="R34" s="12" t="s">
        <v>19</v>
      </c>
      <c r="S34" s="12" t="s">
        <v>20</v>
      </c>
      <c r="T34" s="12" t="s">
        <v>21</v>
      </c>
      <c r="U34" s="10" t="s">
        <v>22</v>
      </c>
    </row>
    <row r="35" spans="1:23" ht="15" x14ac:dyDescent="0.2">
      <c r="B35" s="68"/>
      <c r="C35" s="68"/>
      <c r="D35" s="68"/>
      <c r="E35" s="68"/>
      <c r="F35" s="68"/>
      <c r="G35" s="69"/>
      <c r="H35" s="35"/>
      <c r="I35" s="35"/>
      <c r="N35"/>
      <c r="P35" s="35"/>
      <c r="Q35" s="35"/>
      <c r="R35" s="2"/>
      <c r="S35" s="2"/>
      <c r="T35" s="2"/>
    </row>
    <row r="36" spans="1:23" x14ac:dyDescent="0.2">
      <c r="A36" s="72">
        <f>IF(AND(N37=""),1,"")</f>
        <v>1</v>
      </c>
      <c r="B36" s="70">
        <f>IF(B35="",1,B35+1)</f>
        <v>1</v>
      </c>
      <c r="C36" s="70">
        <f ca="1">IF(M36="","",VLOOKUP($B36,INDIRECT(L36),2,FALSE))</f>
        <v>198</v>
      </c>
      <c r="D36" s="64" t="str">
        <f ca="1">IF($C36="","",IF(ISERROR(VLOOKUP(C36,Athletes,2,FALSE)),"Unknown Athlete",PROPER(VLOOKUP(C36,Athletes,2,FALSE))))</f>
        <v>Amelie Smith</v>
      </c>
      <c r="E36" s="64" t="str">
        <f ca="1">IF($C36="","",IF(VLOOKUP(C36,Athletes,3,FALSE)="","",VLOOKUP(C36,Athletes,3,FALSE)))</f>
        <v>N&amp;P</v>
      </c>
      <c r="F36" s="64" t="str">
        <f ca="1">IF($C36="","",IF(ISERROR(VLOOKUP(C36,Athletes,7,FALSE)),"",VLOOKUP(C36,Athletes,7,FALSE)))</f>
        <v>U15G</v>
      </c>
      <c r="G36" s="71">
        <f ca="1">IF(M36="","",VLOOKUP($B36,INDIRECT(L36),6,FALSE))</f>
        <v>2.1</v>
      </c>
      <c r="H36" s="35" t="str">
        <f ca="1">"U" &amp; ROW(H36)+1-$B36 &amp; ":U" &amp; ROW(H36)-$B36+VLOOKUP(1,INDIRECT("A" &amp; ROW(H36)+1-$B36 &amp; ":B999"),2,0)</f>
        <v>U36:U36</v>
      </c>
      <c r="I36" s="35" t="str">
        <f ca="1">"R" &amp; ROW(I36)+1-$B36 &amp; ":R" &amp; ROW(I36)-$B36+VLOOKUP(1,INDIRECT("A" &amp; ROW(I36)+1-$B36 &amp; ":B999"),2,0)</f>
        <v>R36:R36</v>
      </c>
      <c r="J36" s="35" t="str">
        <f ca="1">"S" &amp; ROW(J36)+1-$B36 &amp; ":S" &amp; ROW(J36)-$B36+VLOOKUP(1,INDIRECT("A" &amp; ROW(J36)+1-$B36 &amp; ":B999"),2,0)</f>
        <v>S36:S36</v>
      </c>
      <c r="K36" s="35" t="str">
        <f ca="1">"T" &amp; ROW(K36)+1-$B36 &amp; ":T" &amp; ROW(K36)-$B36+VLOOKUP(1,INDIRECT("A" &amp; ROW(K36)+1-$B36 &amp; ":B999"),2,0)</f>
        <v>T36:T36</v>
      </c>
      <c r="L36" s="35" t="str">
        <f ca="1">"M" &amp; ROW(I36)+1-$B36 &amp; ":U" &amp; ROW(I36)-$B36+VLOOKUP(1,INDIRECT("A" &amp; ROW(I36)+1-$B36 &amp; ":B999"),2,0)</f>
        <v>M36:U36</v>
      </c>
      <c r="M36">
        <f ca="1">IF(N36="","",RANK($U36,INDIRECT(H36),1))</f>
        <v>1</v>
      </c>
      <c r="N36">
        <v>198</v>
      </c>
      <c r="O36" s="2">
        <v>2.1</v>
      </c>
      <c r="P36" s="35">
        <v>0</v>
      </c>
      <c r="Q36" s="35">
        <v>0</v>
      </c>
      <c r="R36" s="2">
        <f>O36</f>
        <v>2.1</v>
      </c>
      <c r="S36" s="2">
        <f>P36</f>
        <v>0</v>
      </c>
      <c r="T36" s="2">
        <f>Q36</f>
        <v>0</v>
      </c>
      <c r="U36" s="2">
        <f>(((10-$R36)*10000)+$S36)*10+$T36+$N36/1000</f>
        <v>790000.19799999997</v>
      </c>
    </row>
    <row r="37" spans="1:23" x14ac:dyDescent="0.2">
      <c r="A37"/>
      <c r="B37"/>
      <c r="C37"/>
      <c r="D37"/>
      <c r="E37"/>
      <c r="F37"/>
      <c r="G37"/>
      <c r="J37"/>
      <c r="K37"/>
      <c r="L37"/>
      <c r="N37"/>
      <c r="O37"/>
      <c r="P37"/>
      <c r="Q37"/>
    </row>
    <row r="38" spans="1:23" x14ac:dyDescent="0.2">
      <c r="A38"/>
      <c r="B38"/>
      <c r="C38"/>
      <c r="D38"/>
      <c r="E38"/>
      <c r="F38"/>
      <c r="G38"/>
      <c r="J38"/>
      <c r="K38"/>
      <c r="L38"/>
      <c r="N38"/>
      <c r="O38"/>
      <c r="P38"/>
      <c r="Q38"/>
    </row>
    <row r="39" spans="1:23" x14ac:dyDescent="0.2">
      <c r="A39"/>
      <c r="B39"/>
      <c r="C39"/>
      <c r="D39"/>
      <c r="E39"/>
      <c r="F39"/>
      <c r="G39"/>
      <c r="J39"/>
      <c r="K39"/>
      <c r="L39"/>
      <c r="N39"/>
      <c r="O39"/>
      <c r="P39"/>
      <c r="Q39"/>
    </row>
    <row r="40" spans="1:23" ht="18" x14ac:dyDescent="0.25">
      <c r="B40" s="63" t="s">
        <v>10</v>
      </c>
      <c r="C40" s="63" t="s">
        <v>418</v>
      </c>
      <c r="E40" s="63"/>
      <c r="G40" s="65"/>
      <c r="N40" s="31" t="s">
        <v>15</v>
      </c>
      <c r="O40" s="32"/>
      <c r="P40" s="32"/>
      <c r="Q40" s="33"/>
      <c r="R40" s="33"/>
      <c r="S40" s="33"/>
      <c r="T40" s="33"/>
      <c r="U40" s="34"/>
      <c r="V40" s="34"/>
      <c r="W40" s="34"/>
    </row>
    <row r="41" spans="1:23" ht="15.75" customHeight="1" x14ac:dyDescent="0.25">
      <c r="B41" s="63"/>
      <c r="D41" s="63"/>
      <c r="E41" s="66"/>
      <c r="N41"/>
      <c r="R41" s="2"/>
      <c r="S41" s="2"/>
      <c r="T41" s="2"/>
    </row>
    <row r="42" spans="1:23" ht="15.75" thickBot="1" x14ac:dyDescent="0.25">
      <c r="A42" s="73" t="s">
        <v>50</v>
      </c>
      <c r="B42" s="8" t="s">
        <v>9</v>
      </c>
      <c r="C42" s="8" t="s">
        <v>62</v>
      </c>
      <c r="D42" s="8" t="s">
        <v>6</v>
      </c>
      <c r="E42" s="8" t="s">
        <v>7</v>
      </c>
      <c r="F42" s="8" t="s">
        <v>49</v>
      </c>
      <c r="G42" s="40" t="s">
        <v>13</v>
      </c>
      <c r="H42" s="37" t="s">
        <v>54</v>
      </c>
      <c r="I42" s="37" t="s">
        <v>51</v>
      </c>
      <c r="J42" s="37" t="s">
        <v>52</v>
      </c>
      <c r="K42" s="37" t="s">
        <v>53</v>
      </c>
      <c r="L42" s="37" t="s">
        <v>24</v>
      </c>
      <c r="M42" s="10" t="s">
        <v>23</v>
      </c>
      <c r="N42" s="9" t="s">
        <v>62</v>
      </c>
      <c r="O42" s="11" t="s">
        <v>13</v>
      </c>
      <c r="P42" s="36" t="s">
        <v>55</v>
      </c>
      <c r="Q42" s="36" t="s">
        <v>56</v>
      </c>
      <c r="R42" s="12" t="s">
        <v>19</v>
      </c>
      <c r="S42" s="12" t="s">
        <v>20</v>
      </c>
      <c r="T42" s="12" t="s">
        <v>21</v>
      </c>
      <c r="U42" s="10" t="s">
        <v>22</v>
      </c>
    </row>
    <row r="43" spans="1:23" ht="15" x14ac:dyDescent="0.2">
      <c r="B43" s="68"/>
      <c r="C43" s="68"/>
      <c r="D43" s="68"/>
      <c r="E43" s="68"/>
      <c r="F43" s="68"/>
      <c r="G43" s="69"/>
      <c r="H43" s="35"/>
      <c r="I43" s="35"/>
      <c r="N43"/>
      <c r="P43" s="35"/>
      <c r="Q43" s="35"/>
      <c r="R43" s="2"/>
      <c r="S43" s="2"/>
      <c r="T43" s="2"/>
    </row>
    <row r="44" spans="1:23" x14ac:dyDescent="0.2">
      <c r="A44" s="72">
        <f>IF(AND(N45=""),1,"")</f>
        <v>1</v>
      </c>
      <c r="B44" s="70">
        <f>IF(B43="",1,B43+1)</f>
        <v>1</v>
      </c>
      <c r="C44" s="70">
        <f ca="1">IF(M44="","",VLOOKUP($B44,INDIRECT(L44),2,FALSE))</f>
        <v>76</v>
      </c>
      <c r="D44" s="64" t="str">
        <f ca="1">IF($C44="","",IF(ISERROR(VLOOKUP(C44,Athletes,2,FALSE)),"Unknown Athlete",PROPER(VLOOKUP(C44,Athletes,2,FALSE))))</f>
        <v>Stephen Jarvis</v>
      </c>
      <c r="E44" s="64" t="str">
        <f ca="1">IF($C44="","",IF(VLOOKUP(C44,Athletes,3,FALSE)="","",VLOOKUP(C44,Athletes,3,FALSE)))</f>
        <v>N&amp;P</v>
      </c>
      <c r="F44" s="64" t="str">
        <f ca="1">IF($C44="","",IF(ISERROR(VLOOKUP(C44,Athletes,7,FALSE)),"",VLOOKUP(C44,Athletes,7,FALSE)))</f>
        <v>V40 Men</v>
      </c>
      <c r="G44" s="71">
        <f ca="1">IF(M44="","",VLOOKUP($B44,INDIRECT(L44),6,FALSE))</f>
        <v>1.6</v>
      </c>
      <c r="H44" s="35" t="str">
        <f ca="1">"U" &amp; ROW(H44)+1-$B44 &amp; ":U" &amp; ROW(H44)-$B44+VLOOKUP(1,INDIRECT("A" &amp; ROW(H44)+1-$B44 &amp; ":B999"),2,0)</f>
        <v>U44:U44</v>
      </c>
      <c r="I44" s="35" t="str">
        <f ca="1">"R" &amp; ROW(I44)+1-$B44 &amp; ":R" &amp; ROW(I44)-$B44+VLOOKUP(1,INDIRECT("A" &amp; ROW(I44)+1-$B44 &amp; ":B999"),2,0)</f>
        <v>R44:R44</v>
      </c>
      <c r="J44" s="35" t="str">
        <f ca="1">"S" &amp; ROW(J44)+1-$B44 &amp; ":S" &amp; ROW(J44)-$B44+VLOOKUP(1,INDIRECT("A" &amp; ROW(J44)+1-$B44 &amp; ":B999"),2,0)</f>
        <v>S44:S44</v>
      </c>
      <c r="K44" s="35" t="str">
        <f ca="1">"T" &amp; ROW(K44)+1-$B44 &amp; ":T" &amp; ROW(K44)-$B44+VLOOKUP(1,INDIRECT("A" &amp; ROW(K44)+1-$B44 &amp; ":B999"),2,0)</f>
        <v>T44:T44</v>
      </c>
      <c r="L44" s="35" t="str">
        <f ca="1">"M" &amp; ROW(I44)+1-$B44 &amp; ":U" &amp; ROW(I44)-$B44+VLOOKUP(1,INDIRECT("A" &amp; ROW(I44)+1-$B44 &amp; ":B999"),2,0)</f>
        <v>M44:U44</v>
      </c>
      <c r="M44">
        <f ca="1">IF(N44="","",RANK($U44,INDIRECT(H44),1))</f>
        <v>1</v>
      </c>
      <c r="N44">
        <v>76</v>
      </c>
      <c r="O44" s="2">
        <v>1.6</v>
      </c>
      <c r="P44" s="35">
        <v>0</v>
      </c>
      <c r="Q44" s="35">
        <v>0</v>
      </c>
      <c r="R44" s="2">
        <f>O44</f>
        <v>1.6</v>
      </c>
      <c r="S44" s="2">
        <f>P44</f>
        <v>0</v>
      </c>
      <c r="T44" s="2">
        <f>Q44</f>
        <v>0</v>
      </c>
      <c r="U44" s="2">
        <f>(((10-$R44)*10000)+$S44)*10+$T44+$N44/1000</f>
        <v>840000.076</v>
      </c>
    </row>
    <row r="45" spans="1:23" x14ac:dyDescent="0.2">
      <c r="A45"/>
      <c r="B45"/>
      <c r="C45"/>
      <c r="D45"/>
      <c r="E45"/>
      <c r="F45"/>
      <c r="G45"/>
      <c r="J45"/>
      <c r="K45"/>
      <c r="L45"/>
      <c r="N45"/>
      <c r="O45"/>
      <c r="P45"/>
      <c r="Q45"/>
    </row>
    <row r="46" spans="1:23" x14ac:dyDescent="0.2">
      <c r="A46"/>
      <c r="B46"/>
      <c r="C46"/>
      <c r="D46"/>
      <c r="E46"/>
      <c r="F46"/>
      <c r="G46"/>
      <c r="J46"/>
      <c r="K46"/>
      <c r="L46"/>
      <c r="N46"/>
      <c r="O46"/>
      <c r="P46"/>
      <c r="Q46"/>
    </row>
    <row r="47" spans="1:23" x14ac:dyDescent="0.2">
      <c r="A47"/>
      <c r="B47"/>
      <c r="C47"/>
      <c r="D47"/>
      <c r="E47"/>
      <c r="F47"/>
      <c r="G47"/>
      <c r="J47"/>
      <c r="K47"/>
      <c r="L47"/>
      <c r="N47"/>
      <c r="O47"/>
      <c r="P47"/>
      <c r="Q47"/>
    </row>
    <row r="48" spans="1:23" ht="18" x14ac:dyDescent="0.25">
      <c r="B48" s="63" t="s">
        <v>10</v>
      </c>
      <c r="C48" s="63" t="s">
        <v>418</v>
      </c>
      <c r="E48" s="63"/>
      <c r="G48" s="65"/>
      <c r="N48" s="31" t="s">
        <v>15</v>
      </c>
      <c r="O48" s="32"/>
      <c r="P48" s="32"/>
      <c r="Q48" s="33"/>
      <c r="R48" s="33"/>
      <c r="S48" s="33"/>
      <c r="T48" s="33"/>
      <c r="U48" s="34"/>
      <c r="V48" s="34"/>
      <c r="W48" s="34"/>
    </row>
    <row r="49" spans="1:23" ht="15.75" customHeight="1" x14ac:dyDescent="0.25">
      <c r="B49" s="63"/>
      <c r="D49" s="63"/>
      <c r="E49" s="66"/>
      <c r="N49"/>
      <c r="R49" s="2"/>
      <c r="S49" s="2"/>
      <c r="T49" s="2"/>
    </row>
    <row r="50" spans="1:23" ht="15.75" thickBot="1" x14ac:dyDescent="0.25">
      <c r="A50" s="73" t="s">
        <v>50</v>
      </c>
      <c r="B50" s="8" t="s">
        <v>9</v>
      </c>
      <c r="C50" s="8" t="s">
        <v>62</v>
      </c>
      <c r="D50" s="8" t="s">
        <v>6</v>
      </c>
      <c r="E50" s="8" t="s">
        <v>7</v>
      </c>
      <c r="F50" s="8" t="s">
        <v>49</v>
      </c>
      <c r="G50" s="40" t="s">
        <v>13</v>
      </c>
      <c r="H50" s="37" t="s">
        <v>54</v>
      </c>
      <c r="I50" s="37" t="s">
        <v>51</v>
      </c>
      <c r="J50" s="37" t="s">
        <v>52</v>
      </c>
      <c r="K50" s="37" t="s">
        <v>53</v>
      </c>
      <c r="L50" s="37" t="s">
        <v>24</v>
      </c>
      <c r="M50" s="10" t="s">
        <v>23</v>
      </c>
      <c r="N50" s="9" t="s">
        <v>62</v>
      </c>
      <c r="O50" s="11" t="s">
        <v>13</v>
      </c>
      <c r="P50" s="36" t="s">
        <v>55</v>
      </c>
      <c r="Q50" s="36" t="s">
        <v>56</v>
      </c>
      <c r="R50" s="12" t="s">
        <v>19</v>
      </c>
      <c r="S50" s="12" t="s">
        <v>20</v>
      </c>
      <c r="T50" s="12" t="s">
        <v>21</v>
      </c>
      <c r="U50" s="10" t="s">
        <v>22</v>
      </c>
    </row>
    <row r="51" spans="1:23" ht="15" x14ac:dyDescent="0.2">
      <c r="B51" s="68"/>
      <c r="C51" s="68"/>
      <c r="D51" s="68"/>
      <c r="E51" s="68"/>
      <c r="F51" s="68"/>
      <c r="G51" s="69"/>
      <c r="H51" s="35"/>
      <c r="I51" s="35"/>
      <c r="N51"/>
      <c r="P51" s="35"/>
      <c r="Q51" s="35"/>
      <c r="R51" s="2"/>
      <c r="S51" s="2"/>
      <c r="T51" s="2"/>
    </row>
    <row r="52" spans="1:23" x14ac:dyDescent="0.2">
      <c r="A52" s="72">
        <f>IF(AND(N53=""),1,"")</f>
        <v>1</v>
      </c>
      <c r="B52" s="70">
        <f>IF(B51="",1,B51+1)</f>
        <v>1</v>
      </c>
      <c r="C52" s="70">
        <f ca="1">IF(M52="","",VLOOKUP($B52,INDIRECT(L52),2,FALSE))</f>
        <v>95</v>
      </c>
      <c r="D52" s="64" t="str">
        <f ca="1">IF($C52="","",IF(ISERROR(VLOOKUP(C52,Athletes,2,FALSE)),"Unknown Athlete",PROPER(VLOOKUP(C52,Athletes,2,FALSE))))</f>
        <v>Fin Thurman</v>
      </c>
      <c r="E52" s="64" t="str">
        <f ca="1">IF($C52="","",IF(VLOOKUP(C52,Athletes,3,FALSE)="","",VLOOKUP(C52,Athletes,3,FALSE)))</f>
        <v>N&amp;P</v>
      </c>
      <c r="F52" s="64" t="str">
        <f ca="1">IF($C52="","",IF(ISERROR(VLOOKUP(C52,Athletes,7,FALSE)),"",VLOOKUP(C52,Athletes,7,FALSE)))</f>
        <v>U20M</v>
      </c>
      <c r="G52" s="71">
        <f ca="1">IF(M52="","",VLOOKUP($B52,INDIRECT(L52),6,FALSE))</f>
        <v>0</v>
      </c>
      <c r="H52" s="35" t="str">
        <f ca="1">"U" &amp; ROW(H52)+1-$B52 &amp; ":U" &amp; ROW(H52)-$B52+VLOOKUP(1,INDIRECT("A" &amp; ROW(H52)+1-$B52 &amp; ":B999"),2,0)</f>
        <v>U52:U52</v>
      </c>
      <c r="I52" s="35" t="str">
        <f ca="1">"R" &amp; ROW(I52)+1-$B52 &amp; ":R" &amp; ROW(I52)-$B52+VLOOKUP(1,INDIRECT("A" &amp; ROW(I52)+1-$B52 &amp; ":B999"),2,0)</f>
        <v>R52:R52</v>
      </c>
      <c r="J52" s="35" t="str">
        <f ca="1">"S" &amp; ROW(J52)+1-$B52 &amp; ":S" &amp; ROW(J52)-$B52+VLOOKUP(1,INDIRECT("A" &amp; ROW(J52)+1-$B52 &amp; ":B999"),2,0)</f>
        <v>S52:S52</v>
      </c>
      <c r="K52" s="35" t="str">
        <f ca="1">"T" &amp; ROW(K52)+1-$B52 &amp; ":T" &amp; ROW(K52)-$B52+VLOOKUP(1,INDIRECT("A" &amp; ROW(K52)+1-$B52 &amp; ":B999"),2,0)</f>
        <v>T52:T52</v>
      </c>
      <c r="L52" s="35" t="str">
        <f ca="1">"M" &amp; ROW(I52)+1-$B52 &amp; ":U" &amp; ROW(I52)-$B52+VLOOKUP(1,INDIRECT("A" &amp; ROW(I52)+1-$B52 &amp; ":B999"),2,0)</f>
        <v>M52:U52</v>
      </c>
      <c r="M52">
        <f ca="1">IF(N52="","",RANK($U52,INDIRECT(H52),1))</f>
        <v>1</v>
      </c>
      <c r="N52">
        <v>95</v>
      </c>
      <c r="O52" s="2">
        <v>0</v>
      </c>
      <c r="P52" s="35">
        <v>0</v>
      </c>
      <c r="Q52" s="35">
        <v>0</v>
      </c>
      <c r="R52" s="2">
        <f>O52</f>
        <v>0</v>
      </c>
      <c r="S52" s="2">
        <f>P52</f>
        <v>0</v>
      </c>
      <c r="T52" s="2">
        <f>Q52</f>
        <v>0</v>
      </c>
      <c r="U52" s="2">
        <f>(((10-$R52)*10000)+$S52)*10+$T52+$N52/1000</f>
        <v>1000000.095</v>
      </c>
    </row>
    <row r="53" spans="1:23" x14ac:dyDescent="0.2">
      <c r="A53"/>
      <c r="B53"/>
      <c r="C53"/>
      <c r="D53"/>
      <c r="E53"/>
      <c r="F53"/>
      <c r="G53"/>
      <c r="J53"/>
      <c r="K53"/>
      <c r="L53"/>
      <c r="N53"/>
      <c r="O53"/>
      <c r="P53"/>
      <c r="Q53"/>
    </row>
    <row r="54" spans="1:23" x14ac:dyDescent="0.2">
      <c r="A54"/>
      <c r="B54"/>
      <c r="C54"/>
      <c r="D54"/>
      <c r="E54"/>
      <c r="F54"/>
      <c r="G54"/>
      <c r="J54"/>
      <c r="K54"/>
      <c r="L54"/>
      <c r="N54"/>
      <c r="O54"/>
      <c r="P54"/>
      <c r="Q54"/>
    </row>
    <row r="55" spans="1:23" x14ac:dyDescent="0.2">
      <c r="A55"/>
      <c r="B55"/>
      <c r="C55"/>
      <c r="D55"/>
      <c r="E55"/>
      <c r="F55"/>
      <c r="G55"/>
      <c r="J55"/>
      <c r="K55"/>
      <c r="L55"/>
      <c r="N55"/>
      <c r="O55"/>
      <c r="P55"/>
      <c r="Q55"/>
    </row>
    <row r="56" spans="1:23" ht="18" x14ac:dyDescent="0.25">
      <c r="B56" s="63" t="s">
        <v>10</v>
      </c>
      <c r="C56" s="63" t="s">
        <v>418</v>
      </c>
      <c r="E56" s="63"/>
      <c r="G56" s="65"/>
      <c r="N56" s="31" t="s">
        <v>15</v>
      </c>
      <c r="O56" s="32"/>
      <c r="P56" s="32"/>
      <c r="Q56" s="33"/>
      <c r="R56" s="33"/>
      <c r="S56" s="33"/>
      <c r="T56" s="33"/>
      <c r="U56" s="34"/>
      <c r="V56" s="34"/>
      <c r="W56" s="34"/>
    </row>
    <row r="57" spans="1:23" ht="15.75" customHeight="1" x14ac:dyDescent="0.25">
      <c r="B57" s="63"/>
      <c r="D57" s="63"/>
      <c r="E57" s="66"/>
      <c r="N57"/>
      <c r="R57" s="2"/>
      <c r="S57" s="2"/>
      <c r="T57" s="2"/>
    </row>
    <row r="58" spans="1:23" ht="15.75" thickBot="1" x14ac:dyDescent="0.25">
      <c r="A58" s="73" t="s">
        <v>50</v>
      </c>
      <c r="B58" s="8" t="s">
        <v>9</v>
      </c>
      <c r="C58" s="8" t="s">
        <v>62</v>
      </c>
      <c r="D58" s="8" t="s">
        <v>6</v>
      </c>
      <c r="E58" s="8" t="s">
        <v>7</v>
      </c>
      <c r="F58" s="8" t="s">
        <v>49</v>
      </c>
      <c r="G58" s="40" t="s">
        <v>13</v>
      </c>
      <c r="H58" s="37" t="s">
        <v>54</v>
      </c>
      <c r="I58" s="37" t="s">
        <v>51</v>
      </c>
      <c r="J58" s="37" t="s">
        <v>52</v>
      </c>
      <c r="K58" s="37" t="s">
        <v>53</v>
      </c>
      <c r="L58" s="37" t="s">
        <v>24</v>
      </c>
      <c r="M58" s="10" t="s">
        <v>23</v>
      </c>
      <c r="N58" s="9" t="s">
        <v>62</v>
      </c>
      <c r="O58" s="11" t="s">
        <v>13</v>
      </c>
      <c r="P58" s="36" t="s">
        <v>55</v>
      </c>
      <c r="Q58" s="36" t="s">
        <v>56</v>
      </c>
      <c r="R58" s="12" t="s">
        <v>19</v>
      </c>
      <c r="S58" s="12" t="s">
        <v>20</v>
      </c>
      <c r="T58" s="12" t="s">
        <v>21</v>
      </c>
      <c r="U58" s="10" t="s">
        <v>22</v>
      </c>
    </row>
    <row r="59" spans="1:23" ht="15" x14ac:dyDescent="0.2">
      <c r="B59" s="68"/>
      <c r="C59" s="68"/>
      <c r="D59" s="68"/>
      <c r="E59" s="68"/>
      <c r="F59" s="68"/>
      <c r="G59" s="69"/>
      <c r="H59" s="35"/>
      <c r="I59" s="35"/>
      <c r="N59"/>
      <c r="P59" s="35"/>
      <c r="Q59" s="35"/>
      <c r="R59" s="2"/>
      <c r="S59" s="2"/>
      <c r="T59" s="2"/>
    </row>
    <row r="60" spans="1:23" x14ac:dyDescent="0.2">
      <c r="A60" s="72">
        <f>IF(AND(N61=""),1,"")</f>
        <v>1</v>
      </c>
      <c r="B60" s="70">
        <f>IF(B59="",1,B59+1)</f>
        <v>1</v>
      </c>
      <c r="C60" s="70">
        <f ca="1">IF(M60="","",VLOOKUP($B60,INDIRECT(L60),2,FALSE))</f>
        <v>4</v>
      </c>
      <c r="D60" s="64" t="str">
        <f ca="1">IF($C60="","",IF(ISERROR(VLOOKUP(C60,Athletes,2,FALSE)),"Unknown Athlete",PROPER(VLOOKUP(C60,Athletes,2,FALSE))))</f>
        <v>Ruben Ganfield</v>
      </c>
      <c r="E60" s="64" t="str">
        <f ca="1">IF($C60="","",IF(VLOOKUP(C60,Athletes,3,FALSE)="","",VLOOKUP(C60,Athletes,3,FALSE)))</f>
        <v>N&amp;P</v>
      </c>
      <c r="F60" s="64" t="str">
        <f ca="1">IF($C60="","",IF(ISERROR(VLOOKUP(C60,Athletes,7,FALSE)),"",VLOOKUP(C60,Athletes,7,FALSE)))</f>
        <v>U17M</v>
      </c>
      <c r="G60" s="71">
        <f ca="1">IF(M60="","",VLOOKUP($B60,INDIRECT(L60),6,FALSE))</f>
        <v>1.75</v>
      </c>
      <c r="H60" s="35" t="str">
        <f ca="1">"U" &amp; ROW(H60)+1-$B60 &amp; ":U" &amp; ROW(H60)-$B60+VLOOKUP(1,INDIRECT("A" &amp; ROW(H60)+1-$B60 &amp; ":B999"),2,0)</f>
        <v>U60:U60</v>
      </c>
      <c r="I60" s="35" t="str">
        <f ca="1">"R" &amp; ROW(I60)+1-$B60 &amp; ":R" &amp; ROW(I60)-$B60+VLOOKUP(1,INDIRECT("A" &amp; ROW(I60)+1-$B60 &amp; ":B999"),2,0)</f>
        <v>R60:R60</v>
      </c>
      <c r="J60" s="35" t="str">
        <f ca="1">"S" &amp; ROW(J60)+1-$B60 &amp; ":S" &amp; ROW(J60)-$B60+VLOOKUP(1,INDIRECT("A" &amp; ROW(J60)+1-$B60 &amp; ":B999"),2,0)</f>
        <v>S60:S60</v>
      </c>
      <c r="K60" s="35" t="str">
        <f ca="1">"T" &amp; ROW(K60)+1-$B60 &amp; ":T" &amp; ROW(K60)-$B60+VLOOKUP(1,INDIRECT("A" &amp; ROW(K60)+1-$B60 &amp; ":B999"),2,0)</f>
        <v>T60:T60</v>
      </c>
      <c r="L60" s="35" t="str">
        <f ca="1">"M" &amp; ROW(I60)+1-$B60 &amp; ":U" &amp; ROW(I60)-$B60+VLOOKUP(1,INDIRECT("A" &amp; ROW(I60)+1-$B60 &amp; ":B999"),2,0)</f>
        <v>M60:U60</v>
      </c>
      <c r="M60">
        <f ca="1">IF(N60="","",RANK($U60,INDIRECT(H60),1))</f>
        <v>1</v>
      </c>
      <c r="N60">
        <v>4</v>
      </c>
      <c r="O60" s="2">
        <v>1.75</v>
      </c>
      <c r="P60" s="35">
        <v>0</v>
      </c>
      <c r="Q60" s="35">
        <v>0</v>
      </c>
      <c r="R60" s="2">
        <f>O60</f>
        <v>1.75</v>
      </c>
      <c r="S60" s="2">
        <f>P60</f>
        <v>0</v>
      </c>
      <c r="T60" s="2">
        <f>Q60</f>
        <v>0</v>
      </c>
      <c r="U60" s="2">
        <f>(((10-$R60)*10000)+$S60)*10+$T60+$N60/1000</f>
        <v>825000.00399999996</v>
      </c>
    </row>
    <row r="61" spans="1:23" x14ac:dyDescent="0.2">
      <c r="A61"/>
      <c r="B61"/>
      <c r="C61"/>
      <c r="D61"/>
      <c r="E61"/>
      <c r="F61"/>
      <c r="G61"/>
      <c r="J61"/>
      <c r="K61"/>
      <c r="L61"/>
      <c r="N61"/>
      <c r="O61"/>
      <c r="P61"/>
      <c r="Q61"/>
    </row>
    <row r="62" spans="1:23" x14ac:dyDescent="0.2">
      <c r="A62"/>
      <c r="B62"/>
      <c r="C62"/>
      <c r="D62"/>
      <c r="E62"/>
      <c r="F62"/>
      <c r="G62"/>
      <c r="J62"/>
      <c r="K62"/>
      <c r="L62"/>
      <c r="N62"/>
      <c r="O62"/>
      <c r="P62"/>
      <c r="Q62"/>
    </row>
    <row r="63" spans="1:23" x14ac:dyDescent="0.2">
      <c r="A63"/>
      <c r="B63"/>
      <c r="C63"/>
      <c r="D63"/>
      <c r="E63"/>
      <c r="F63"/>
      <c r="G63"/>
      <c r="J63"/>
      <c r="K63"/>
      <c r="L63"/>
      <c r="N63"/>
      <c r="O63"/>
      <c r="P63"/>
      <c r="Q63"/>
    </row>
    <row r="64" spans="1:23" ht="18" x14ac:dyDescent="0.25">
      <c r="B64" s="63" t="s">
        <v>10</v>
      </c>
      <c r="C64" s="63" t="s">
        <v>458</v>
      </c>
      <c r="E64" s="63"/>
      <c r="G64" s="65"/>
      <c r="N64" s="31" t="s">
        <v>15</v>
      </c>
      <c r="O64" s="32"/>
      <c r="P64" s="32"/>
      <c r="Q64" s="33"/>
      <c r="R64" s="33"/>
      <c r="S64" s="33"/>
      <c r="T64" s="33"/>
      <c r="U64" s="34"/>
      <c r="V64" s="34"/>
      <c r="W64" s="34"/>
    </row>
    <row r="65" spans="1:23" ht="15.75" customHeight="1" x14ac:dyDescent="0.25">
      <c r="B65" s="63"/>
      <c r="D65" s="63"/>
      <c r="E65" s="66"/>
      <c r="N65"/>
      <c r="R65" s="2"/>
      <c r="S65" s="2"/>
      <c r="T65" s="2"/>
    </row>
    <row r="66" spans="1:23" ht="15.75" thickBot="1" x14ac:dyDescent="0.25">
      <c r="A66" s="73" t="s">
        <v>50</v>
      </c>
      <c r="B66" s="8" t="s">
        <v>9</v>
      </c>
      <c r="C66" s="8" t="s">
        <v>62</v>
      </c>
      <c r="D66" s="8" t="s">
        <v>6</v>
      </c>
      <c r="E66" s="8" t="s">
        <v>7</v>
      </c>
      <c r="F66" s="8" t="s">
        <v>49</v>
      </c>
      <c r="G66" s="40" t="s">
        <v>13</v>
      </c>
      <c r="H66" s="37" t="s">
        <v>54</v>
      </c>
      <c r="I66" s="37" t="s">
        <v>51</v>
      </c>
      <c r="J66" s="37" t="s">
        <v>52</v>
      </c>
      <c r="K66" s="37" t="s">
        <v>53</v>
      </c>
      <c r="L66" s="37" t="s">
        <v>24</v>
      </c>
      <c r="M66" s="10" t="s">
        <v>23</v>
      </c>
      <c r="N66" s="9" t="s">
        <v>62</v>
      </c>
      <c r="O66" s="11" t="s">
        <v>13</v>
      </c>
      <c r="P66" s="36" t="s">
        <v>55</v>
      </c>
      <c r="Q66" s="36" t="s">
        <v>56</v>
      </c>
      <c r="R66" s="12" t="s">
        <v>19</v>
      </c>
      <c r="S66" s="12" t="s">
        <v>20</v>
      </c>
      <c r="T66" s="12" t="s">
        <v>21</v>
      </c>
      <c r="U66" s="10" t="s">
        <v>22</v>
      </c>
    </row>
    <row r="67" spans="1:23" ht="15" x14ac:dyDescent="0.2">
      <c r="B67" s="68"/>
      <c r="C67" s="68"/>
      <c r="D67" s="68"/>
      <c r="E67" s="68"/>
      <c r="F67" s="68"/>
      <c r="G67" s="69"/>
      <c r="H67" s="35"/>
      <c r="I67" s="35"/>
      <c r="N67"/>
      <c r="P67" s="35"/>
      <c r="Q67" s="35"/>
      <c r="R67" s="2"/>
      <c r="S67" s="2"/>
      <c r="T67" s="2"/>
    </row>
    <row r="68" spans="1:23" x14ac:dyDescent="0.2">
      <c r="A68" s="72" t="str">
        <f>IF(AND(N69=""),1,"")</f>
        <v/>
      </c>
      <c r="B68" s="70">
        <f>IF(B67="",1,B67+1)</f>
        <v>1</v>
      </c>
      <c r="C68" s="70">
        <f ca="1">IF(M68="","",VLOOKUP($B68,INDIRECT(L68),2,FALSE))</f>
        <v>124</v>
      </c>
      <c r="D68" s="64" t="str">
        <f ca="1">IF($C68="","",IF(ISERROR(VLOOKUP(C68,Athletes,2,FALSE)),"Unknown Athlete",PROPER(VLOOKUP(C68,Athletes,2,FALSE))))</f>
        <v>Olivia Robilliard</v>
      </c>
      <c r="E68" s="64" t="str">
        <f ca="1">IF($C68="","",IF(VLOOKUP(C68,Athletes,3,FALSE)="","",VLOOKUP(C68,Athletes,3,FALSE)))</f>
        <v>CAC</v>
      </c>
      <c r="F68" s="64" t="str">
        <f ca="1">IF($C68="","",IF(ISERROR(VLOOKUP(C68,Athletes,7,FALSE)),"",VLOOKUP(C68,Athletes,7,FALSE)))</f>
        <v>U15G</v>
      </c>
      <c r="G68" s="71">
        <f ca="1">IF(M68="","",VLOOKUP($B68,INDIRECT(L68),6,FALSE))</f>
        <v>1.3</v>
      </c>
      <c r="H68" s="35" t="str">
        <f ca="1">"U" &amp; ROW(H68)+1-$B68 &amp; ":U" &amp; ROW(H68)-$B68+VLOOKUP(1,INDIRECT("A" &amp; ROW(H68)+1-$B68 &amp; ":B999"),2,0)</f>
        <v>U68:U69</v>
      </c>
      <c r="I68" s="35" t="str">
        <f ca="1">"R" &amp; ROW(I68)+1-$B68 &amp; ":R" &amp; ROW(I68)-$B68+VLOOKUP(1,INDIRECT("A" &amp; ROW(I68)+1-$B68 &amp; ":B999"),2,0)</f>
        <v>R68:R69</v>
      </c>
      <c r="J68" s="35" t="str">
        <f ca="1">"S" &amp; ROW(J68)+1-$B68 &amp; ":S" &amp; ROW(J68)-$B68+VLOOKUP(1,INDIRECT("A" &amp; ROW(J68)+1-$B68 &amp; ":B999"),2,0)</f>
        <v>S68:S69</v>
      </c>
      <c r="K68" s="35" t="str">
        <f ca="1">"T" &amp; ROW(K68)+1-$B68 &amp; ":T" &amp; ROW(K68)-$B68+VLOOKUP(1,INDIRECT("A" &amp; ROW(K68)+1-$B68 &amp; ":B999"),2,0)</f>
        <v>T68:T69</v>
      </c>
      <c r="L68" s="35" t="str">
        <f ca="1">"M" &amp; ROW(I68)+1-$B68 &amp; ":U" &amp; ROW(I68)-$B68+VLOOKUP(1,INDIRECT("A" &amp; ROW(I68)+1-$B68 &amp; ":B999"),2,0)</f>
        <v>M68:U69</v>
      </c>
      <c r="M68">
        <f ca="1">IF(N68="","",RANK($U68,INDIRECT(H68),1))</f>
        <v>1</v>
      </c>
      <c r="N68">
        <v>124</v>
      </c>
      <c r="O68" s="2">
        <v>1.3</v>
      </c>
      <c r="P68" s="35">
        <v>4</v>
      </c>
      <c r="Q68" s="35">
        <v>0</v>
      </c>
      <c r="R68" s="2">
        <f t="shared" ref="R68:T69" si="13">O68</f>
        <v>1.3</v>
      </c>
      <c r="S68" s="2">
        <f t="shared" si="13"/>
        <v>4</v>
      </c>
      <c r="T68" s="2">
        <f t="shared" si="13"/>
        <v>0</v>
      </c>
      <c r="U68" s="2">
        <f>(((10-$R68)*10000)+$S68)*10+$T68+$N68/1000</f>
        <v>870040.12399999995</v>
      </c>
    </row>
    <row r="69" spans="1:23" x14ac:dyDescent="0.2">
      <c r="A69" s="72">
        <f>IF(AND(N70=""),1,"")</f>
        <v>1</v>
      </c>
      <c r="B69" s="70">
        <f>IF(B68="",1,B68+1)</f>
        <v>2</v>
      </c>
      <c r="C69" s="70">
        <f ca="1">IF(M69="","",VLOOKUP($B69,INDIRECT(L69),2,FALSE))</f>
        <v>148</v>
      </c>
      <c r="D69" s="64" t="str">
        <f ca="1">IF($C69="","",IF(ISERROR(VLOOKUP(C69,Athletes,2,FALSE)),"Unknown Athlete",PROPER(VLOOKUP(C69,Athletes,2,FALSE))))</f>
        <v>Flora O'Dea</v>
      </c>
      <c r="E69" s="64" t="str">
        <f ca="1">IF($C69="","",IF(VLOOKUP(C69,Athletes,3,FALSE)="","",VLOOKUP(C69,Athletes,3,FALSE)))</f>
        <v>Truro High</v>
      </c>
      <c r="F69" s="64" t="str">
        <f ca="1">IF($C69="","",IF(ISERROR(VLOOKUP(C69,Athletes,7,FALSE)),"",VLOOKUP(C69,Athletes,7,FALSE)))</f>
        <v>U15G</v>
      </c>
      <c r="G69" s="71">
        <f ca="1">IF(M69="","",VLOOKUP($B69,INDIRECT(L69),6,FALSE))</f>
        <v>1.3</v>
      </c>
      <c r="H69" s="35" t="str">
        <f ca="1">"U" &amp; ROW(H69)+1-$B69 &amp; ":U" &amp; ROW(H69)-$B69+VLOOKUP(1,INDIRECT("A" &amp; ROW(H69)+1-$B69 &amp; ":B999"),2,0)</f>
        <v>U68:U69</v>
      </c>
      <c r="I69" s="35" t="str">
        <f ca="1">"R" &amp; ROW(I69)+1-$B69 &amp; ":R" &amp; ROW(I69)-$B69+VLOOKUP(1,INDIRECT("A" &amp; ROW(I69)+1-$B69 &amp; ":B999"),2,0)</f>
        <v>R68:R69</v>
      </c>
      <c r="J69" s="35" t="str">
        <f ca="1">"S" &amp; ROW(J69)+1-$B69 &amp; ":S" &amp; ROW(J69)-$B69+VLOOKUP(1,INDIRECT("A" &amp; ROW(J69)+1-$B69 &amp; ":B999"),2,0)</f>
        <v>S68:S69</v>
      </c>
      <c r="K69" s="35" t="str">
        <f ca="1">"T" &amp; ROW(K69)+1-$B69 &amp; ":T" &amp; ROW(K69)-$B69+VLOOKUP(1,INDIRECT("A" &amp; ROW(K69)+1-$B69 &amp; ":B999"),2,0)</f>
        <v>T68:T69</v>
      </c>
      <c r="L69" s="35" t="str">
        <f ca="1">"M" &amp; ROW(I69)+1-$B69 &amp; ":U" &amp; ROW(I69)-$B69+VLOOKUP(1,INDIRECT("A" &amp; ROW(I69)+1-$B69 &amp; ":B999"),2,0)</f>
        <v>M68:U69</v>
      </c>
      <c r="M69">
        <f ca="1">IF(N69="","",RANK($U69,INDIRECT(H69),1))</f>
        <v>2</v>
      </c>
      <c r="N69">
        <v>148</v>
      </c>
      <c r="O69" s="2">
        <v>1.3</v>
      </c>
      <c r="P69" s="35">
        <v>5</v>
      </c>
      <c r="Q69" s="35">
        <v>0</v>
      </c>
      <c r="R69" s="2">
        <f t="shared" si="13"/>
        <v>1.3</v>
      </c>
      <c r="S69" s="2">
        <f t="shared" si="13"/>
        <v>5</v>
      </c>
      <c r="T69" s="2">
        <f t="shared" si="13"/>
        <v>0</v>
      </c>
      <c r="U69" s="2">
        <f>(((10-$R69)*10000)+$S69)*10+$T69+$N69/1000</f>
        <v>870050.14800000004</v>
      </c>
    </row>
    <row r="70" spans="1:23" x14ac:dyDescent="0.2">
      <c r="A70"/>
      <c r="B70"/>
      <c r="C70"/>
      <c r="D70"/>
      <c r="E70"/>
      <c r="F70"/>
      <c r="G70"/>
      <c r="J70"/>
      <c r="K70"/>
      <c r="L70"/>
      <c r="N70"/>
      <c r="O70"/>
      <c r="P70"/>
      <c r="Q70"/>
    </row>
    <row r="71" spans="1:23" x14ac:dyDescent="0.2">
      <c r="A71"/>
      <c r="B71"/>
      <c r="C71"/>
      <c r="D71"/>
      <c r="E71"/>
      <c r="F71"/>
      <c r="G71"/>
      <c r="J71"/>
      <c r="K71"/>
      <c r="L71"/>
      <c r="N71"/>
      <c r="O71"/>
      <c r="P71"/>
      <c r="Q71"/>
    </row>
    <row r="72" spans="1:23" x14ac:dyDescent="0.2">
      <c r="A72"/>
      <c r="B72"/>
      <c r="C72"/>
      <c r="D72"/>
      <c r="E72"/>
      <c r="F72"/>
      <c r="G72"/>
      <c r="J72"/>
      <c r="K72"/>
      <c r="L72"/>
      <c r="N72"/>
      <c r="O72"/>
      <c r="P72"/>
      <c r="Q72"/>
    </row>
    <row r="73" spans="1:23" ht="18" x14ac:dyDescent="0.25">
      <c r="B73" s="63" t="s">
        <v>10</v>
      </c>
      <c r="C73" s="63" t="s">
        <v>458</v>
      </c>
      <c r="E73" s="63"/>
      <c r="G73" s="65"/>
      <c r="N73" s="31" t="s">
        <v>15</v>
      </c>
      <c r="O73" s="32"/>
      <c r="P73" s="32"/>
      <c r="Q73" s="33"/>
      <c r="R73" s="33"/>
      <c r="S73" s="33"/>
      <c r="T73" s="33"/>
      <c r="U73" s="34"/>
      <c r="V73" s="34"/>
      <c r="W73" s="34"/>
    </row>
    <row r="74" spans="1:23" ht="15.75" customHeight="1" x14ac:dyDescent="0.25">
      <c r="B74" s="63"/>
      <c r="D74" s="63"/>
      <c r="E74" s="66"/>
      <c r="N74"/>
      <c r="R74" s="2"/>
      <c r="S74" s="2"/>
      <c r="T74" s="2"/>
    </row>
    <row r="75" spans="1:23" ht="15.75" thickBot="1" x14ac:dyDescent="0.25">
      <c r="A75" s="73" t="s">
        <v>50</v>
      </c>
      <c r="B75" s="8" t="s">
        <v>9</v>
      </c>
      <c r="C75" s="8" t="s">
        <v>62</v>
      </c>
      <c r="D75" s="8" t="s">
        <v>6</v>
      </c>
      <c r="E75" s="8" t="s">
        <v>7</v>
      </c>
      <c r="F75" s="8" t="s">
        <v>49</v>
      </c>
      <c r="G75" s="40" t="s">
        <v>13</v>
      </c>
      <c r="H75" s="37" t="s">
        <v>54</v>
      </c>
      <c r="I75" s="37" t="s">
        <v>51</v>
      </c>
      <c r="J75" s="37" t="s">
        <v>52</v>
      </c>
      <c r="K75" s="37" t="s">
        <v>53</v>
      </c>
      <c r="L75" s="37" t="s">
        <v>24</v>
      </c>
      <c r="M75" s="10" t="s">
        <v>23</v>
      </c>
      <c r="N75" s="9" t="s">
        <v>62</v>
      </c>
      <c r="O75" s="11" t="s">
        <v>13</v>
      </c>
      <c r="P75" s="36" t="s">
        <v>55</v>
      </c>
      <c r="Q75" s="36" t="s">
        <v>56</v>
      </c>
      <c r="R75" s="12" t="s">
        <v>19</v>
      </c>
      <c r="S75" s="12" t="s">
        <v>20</v>
      </c>
      <c r="T75" s="12" t="s">
        <v>21</v>
      </c>
      <c r="U75" s="10" t="s">
        <v>22</v>
      </c>
    </row>
    <row r="76" spans="1:23" ht="15" x14ac:dyDescent="0.2">
      <c r="B76" s="68"/>
      <c r="C76" s="68"/>
      <c r="D76" s="68"/>
      <c r="E76" s="68"/>
      <c r="F76" s="68"/>
      <c r="G76" s="69"/>
      <c r="H76" s="35"/>
      <c r="I76" s="35"/>
      <c r="N76"/>
      <c r="P76" s="35"/>
      <c r="Q76" s="35"/>
      <c r="R76" s="2"/>
      <c r="S76" s="2"/>
      <c r="T76" s="2"/>
    </row>
    <row r="77" spans="1:23" x14ac:dyDescent="0.2">
      <c r="A77" s="72" t="str">
        <f>IF(AND(N78=""),1,"")</f>
        <v/>
      </c>
      <c r="B77" s="70">
        <f>IF(B76="",1,B76+1)</f>
        <v>1</v>
      </c>
      <c r="C77" s="70">
        <f ca="1">IF(M77="","",VLOOKUP($B77,INDIRECT(L77),2,FALSE))</f>
        <v>38</v>
      </c>
      <c r="D77" s="64" t="str">
        <f ca="1">IF($C77="","",IF(ISERROR(VLOOKUP(C77,Athletes,2,FALSE)),"Unknown Athlete",PROPER(VLOOKUP(C77,Athletes,2,FALSE))))</f>
        <v>Bo Salmon</v>
      </c>
      <c r="E77" s="64" t="str">
        <f ca="1">IF($C77="","",IF(VLOOKUP(C77,Athletes,3,FALSE)="","",VLOOKUP(C77,Athletes,3,FALSE)))</f>
        <v>CAC</v>
      </c>
      <c r="F77" s="64" t="str">
        <f ca="1">IF($C77="","",IF(ISERROR(VLOOKUP(C77,Athletes,7,FALSE)),"",VLOOKUP(C77,Athletes,7,FALSE)))</f>
        <v>U13G</v>
      </c>
      <c r="G77" s="71">
        <f ca="1">IF(M77="","",VLOOKUP($B77,INDIRECT(L77),6,FALSE))</f>
        <v>1.25</v>
      </c>
      <c r="H77" s="35" t="str">
        <f ca="1">"U" &amp; ROW(H77)+1-$B77 &amp; ":U" &amp; ROW(H77)-$B77+VLOOKUP(1,INDIRECT("A" &amp; ROW(H77)+1-$B77 &amp; ":B999"),2,0)</f>
        <v>U77:U78</v>
      </c>
      <c r="I77" s="35" t="str">
        <f ca="1">"R" &amp; ROW(I77)+1-$B77 &amp; ":R" &amp; ROW(I77)-$B77+VLOOKUP(1,INDIRECT("A" &amp; ROW(I77)+1-$B77 &amp; ":B999"),2,0)</f>
        <v>R77:R78</v>
      </c>
      <c r="J77" s="35" t="str">
        <f ca="1">"S" &amp; ROW(J77)+1-$B77 &amp; ":S" &amp; ROW(J77)-$B77+VLOOKUP(1,INDIRECT("A" &amp; ROW(J77)+1-$B77 &amp; ":B999"),2,0)</f>
        <v>S77:S78</v>
      </c>
      <c r="K77" s="35" t="str">
        <f ca="1">"T" &amp; ROW(K77)+1-$B77 &amp; ":T" &amp; ROW(K77)-$B77+VLOOKUP(1,INDIRECT("A" &amp; ROW(K77)+1-$B77 &amp; ":B999"),2,0)</f>
        <v>T77:T78</v>
      </c>
      <c r="L77" s="35" t="str">
        <f ca="1">"M" &amp; ROW(I77)+1-$B77 &amp; ":U" &amp; ROW(I77)-$B77+VLOOKUP(1,INDIRECT("A" &amp; ROW(I77)+1-$B77 &amp; ":B999"),2,0)</f>
        <v>M77:U78</v>
      </c>
      <c r="M77">
        <f ca="1">IF(N77="","",RANK($U77,INDIRECT(H77),1))</f>
        <v>1</v>
      </c>
      <c r="N77">
        <v>38</v>
      </c>
      <c r="O77" s="2">
        <v>1.25</v>
      </c>
      <c r="P77" s="35">
        <v>0</v>
      </c>
      <c r="Q77" s="35">
        <v>0</v>
      </c>
      <c r="R77" s="2">
        <f t="shared" ref="R77:T78" si="14">O77</f>
        <v>1.25</v>
      </c>
      <c r="S77" s="2">
        <f t="shared" si="14"/>
        <v>0</v>
      </c>
      <c r="T77" s="2">
        <f t="shared" si="14"/>
        <v>0</v>
      </c>
      <c r="U77" s="2">
        <f>(((10-$R77)*10000)+$S77)*10+$T77+$N77/1000</f>
        <v>875000.03799999994</v>
      </c>
    </row>
    <row r="78" spans="1:23" x14ac:dyDescent="0.2">
      <c r="A78" s="72">
        <f>IF(AND(N79=""),1,"")</f>
        <v>1</v>
      </c>
      <c r="B78" s="70">
        <f>IF(B77="",1,B77+1)</f>
        <v>2</v>
      </c>
      <c r="C78" s="70">
        <f ca="1">IF(M78="","",VLOOKUP($B78,INDIRECT(L78),2,FALSE))</f>
        <v>166</v>
      </c>
      <c r="D78" s="64" t="str">
        <f ca="1">IF($C78="","",IF(ISERROR(VLOOKUP(C78,Athletes,2,FALSE)),"Unknown Athlete",PROPER(VLOOKUP(C78,Athletes,2,FALSE))))</f>
        <v>Saskia Reed</v>
      </c>
      <c r="E78" s="64" t="str">
        <f ca="1">IF($C78="","",IF(VLOOKUP(C78,Athletes,3,FALSE)="","",VLOOKUP(C78,Athletes,3,FALSE)))</f>
        <v>Truro High</v>
      </c>
      <c r="F78" s="64" t="str">
        <f ca="1">IF($C78="","",IF(ISERROR(VLOOKUP(C78,Athletes,7,FALSE)),"",VLOOKUP(C78,Athletes,7,FALSE)))</f>
        <v>U13G</v>
      </c>
      <c r="G78" s="71">
        <f ca="1">IF(M78="","",VLOOKUP($B78,INDIRECT(L78),6,FALSE))</f>
        <v>1.1000000000000001</v>
      </c>
      <c r="H78" s="35" t="str">
        <f ca="1">"U" &amp; ROW(H78)+1-$B78 &amp; ":U" &amp; ROW(H78)-$B78+VLOOKUP(1,INDIRECT("A" &amp; ROW(H78)+1-$B78 &amp; ":B999"),2,0)</f>
        <v>U77:U78</v>
      </c>
      <c r="I78" s="35" t="str">
        <f ca="1">"R" &amp; ROW(I78)+1-$B78 &amp; ":R" &amp; ROW(I78)-$B78+VLOOKUP(1,INDIRECT("A" &amp; ROW(I78)+1-$B78 &amp; ":B999"),2,0)</f>
        <v>R77:R78</v>
      </c>
      <c r="J78" s="35" t="str">
        <f ca="1">"S" &amp; ROW(J78)+1-$B78 &amp; ":S" &amp; ROW(J78)-$B78+VLOOKUP(1,INDIRECT("A" &amp; ROW(J78)+1-$B78 &amp; ":B999"),2,0)</f>
        <v>S77:S78</v>
      </c>
      <c r="K78" s="35" t="str">
        <f ca="1">"T" &amp; ROW(K78)+1-$B78 &amp; ":T" &amp; ROW(K78)-$B78+VLOOKUP(1,INDIRECT("A" &amp; ROW(K78)+1-$B78 &amp; ":B999"),2,0)</f>
        <v>T77:T78</v>
      </c>
      <c r="L78" s="35" t="str">
        <f ca="1">"M" &amp; ROW(I78)+1-$B78 &amp; ":U" &amp; ROW(I78)-$B78+VLOOKUP(1,INDIRECT("A" &amp; ROW(I78)+1-$B78 &amp; ":B999"),2,0)</f>
        <v>M77:U78</v>
      </c>
      <c r="M78">
        <f ca="1">IF(N78="","",RANK($U78,INDIRECT(H78),1))</f>
        <v>2</v>
      </c>
      <c r="N78">
        <v>166</v>
      </c>
      <c r="O78" s="2">
        <v>1.1000000000000001</v>
      </c>
      <c r="P78" s="35">
        <v>0</v>
      </c>
      <c r="Q78" s="35">
        <v>0</v>
      </c>
      <c r="R78" s="2">
        <f t="shared" si="14"/>
        <v>1.1000000000000001</v>
      </c>
      <c r="S78" s="2">
        <f t="shared" si="14"/>
        <v>0</v>
      </c>
      <c r="T78" s="2">
        <f t="shared" si="14"/>
        <v>0</v>
      </c>
      <c r="U78" s="2">
        <f>(((10-$R78)*10000)+$S78)*10+$T78+$N78/1000</f>
        <v>890000.16599999997</v>
      </c>
    </row>
    <row r="79" spans="1:23" x14ac:dyDescent="0.2">
      <c r="A79"/>
      <c r="B79"/>
      <c r="C79"/>
      <c r="D79"/>
      <c r="E79"/>
      <c r="F79"/>
      <c r="G79"/>
      <c r="J79"/>
      <c r="K79"/>
      <c r="L79"/>
      <c r="N79"/>
      <c r="O79"/>
      <c r="P79"/>
      <c r="Q79"/>
    </row>
    <row r="80" spans="1:23" x14ac:dyDescent="0.2">
      <c r="A80"/>
      <c r="B80"/>
      <c r="C80"/>
      <c r="D80"/>
      <c r="E80"/>
      <c r="F80"/>
      <c r="G80"/>
      <c r="J80"/>
      <c r="K80"/>
      <c r="L80"/>
      <c r="N80"/>
      <c r="O80"/>
      <c r="P80"/>
      <c r="Q80"/>
    </row>
    <row r="81" spans="1:23" x14ac:dyDescent="0.2">
      <c r="A81"/>
      <c r="B81"/>
      <c r="C81"/>
      <c r="D81"/>
      <c r="E81"/>
      <c r="F81"/>
      <c r="G81"/>
      <c r="J81"/>
      <c r="K81"/>
      <c r="L81"/>
      <c r="N81"/>
      <c r="O81"/>
      <c r="P81"/>
      <c r="Q81"/>
    </row>
    <row r="82" spans="1:23" ht="18" x14ac:dyDescent="0.25">
      <c r="B82" s="63" t="s">
        <v>10</v>
      </c>
      <c r="C82" s="63"/>
      <c r="E82" s="63"/>
      <c r="G82" s="65"/>
      <c r="N82" s="31" t="s">
        <v>15</v>
      </c>
      <c r="O82" s="32"/>
      <c r="P82" s="32"/>
      <c r="Q82" s="33"/>
      <c r="R82" s="33"/>
      <c r="S82" s="33"/>
      <c r="T82" s="33"/>
      <c r="U82" s="34"/>
      <c r="V82" s="34"/>
      <c r="W82" s="34"/>
    </row>
    <row r="83" spans="1:23" ht="15.75" customHeight="1" x14ac:dyDescent="0.25">
      <c r="B83" s="63"/>
      <c r="D83" s="63"/>
      <c r="E83" s="66"/>
      <c r="N83"/>
      <c r="R83" s="2"/>
      <c r="S83" s="2"/>
      <c r="T83" s="2"/>
    </row>
    <row r="84" spans="1:23" ht="15.75" thickBot="1" x14ac:dyDescent="0.25">
      <c r="A84" s="73" t="s">
        <v>50</v>
      </c>
      <c r="B84" s="8" t="s">
        <v>9</v>
      </c>
      <c r="C84" s="8" t="s">
        <v>62</v>
      </c>
      <c r="D84" s="8" t="s">
        <v>6</v>
      </c>
      <c r="E84" s="8" t="s">
        <v>7</v>
      </c>
      <c r="F84" s="8" t="s">
        <v>49</v>
      </c>
      <c r="G84" s="40" t="s">
        <v>13</v>
      </c>
      <c r="H84" s="37" t="s">
        <v>54</v>
      </c>
      <c r="I84" s="37" t="s">
        <v>51</v>
      </c>
      <c r="J84" s="37" t="s">
        <v>52</v>
      </c>
      <c r="K84" s="37" t="s">
        <v>53</v>
      </c>
      <c r="L84" s="37" t="s">
        <v>24</v>
      </c>
      <c r="M84" s="10" t="s">
        <v>23</v>
      </c>
      <c r="N84" s="9" t="s">
        <v>62</v>
      </c>
      <c r="O84" s="11" t="s">
        <v>13</v>
      </c>
      <c r="P84" s="36" t="s">
        <v>55</v>
      </c>
      <c r="Q84" s="36" t="s">
        <v>56</v>
      </c>
      <c r="R84" s="12" t="s">
        <v>19</v>
      </c>
      <c r="S84" s="12" t="s">
        <v>20</v>
      </c>
      <c r="T84" s="12" t="s">
        <v>21</v>
      </c>
      <c r="U84" s="10" t="s">
        <v>22</v>
      </c>
    </row>
    <row r="85" spans="1:23" ht="15" x14ac:dyDescent="0.2">
      <c r="B85" s="68"/>
      <c r="C85" s="68"/>
      <c r="D85" s="68"/>
      <c r="E85" s="68"/>
      <c r="F85" s="68"/>
      <c r="G85" s="69"/>
      <c r="H85" s="35"/>
      <c r="I85" s="35"/>
      <c r="N85"/>
      <c r="P85" s="35"/>
      <c r="Q85" s="35"/>
      <c r="R85" s="2"/>
      <c r="S85" s="2"/>
      <c r="T85" s="2"/>
    </row>
    <row r="86" spans="1:23" x14ac:dyDescent="0.2">
      <c r="A86" s="72">
        <f t="shared" ref="A86:A135" si="15">IF(AND(N87=""),1,"")</f>
        <v>1</v>
      </c>
      <c r="B86" s="70">
        <f t="shared" ref="B86:B135" si="16">IF(B85="",1,B85+1)</f>
        <v>1</v>
      </c>
      <c r="C86" s="70" t="str">
        <f ca="1">IF(M86="","",VLOOKUP($B86,INDIRECT(L86),2,FALSE))</f>
        <v/>
      </c>
      <c r="D86" s="64" t="str">
        <f t="shared" ref="D86:D117" ca="1" si="17">IF($C86="","",IF(ISERROR(VLOOKUP(C86,Athletes,2,FALSE)),"Unknown Athlete",PROPER(VLOOKUP(C86,Athletes,2,FALSE))))</f>
        <v/>
      </c>
      <c r="E86" s="64" t="str">
        <f t="shared" ref="E86:E117" ca="1" si="18">IF($C86="","",IF(VLOOKUP(C86,Athletes,3,FALSE)="","",VLOOKUP(C86,Athletes,3,FALSE)))</f>
        <v/>
      </c>
      <c r="F86" s="64" t="str">
        <f t="shared" ref="F86:F135" ca="1" si="19">IF($C86="","",IF(ISERROR(VLOOKUP(C86,Athletes,7,FALSE)),"",VLOOKUP(C86,Athletes,7,FALSE)))</f>
        <v/>
      </c>
      <c r="G86" s="71" t="str">
        <f t="shared" ref="G86:G135" ca="1" si="20">IF(M86="","",VLOOKUP($B86,INDIRECT(L86),6,FALSE))</f>
        <v/>
      </c>
      <c r="H86" s="35" t="str">
        <f t="shared" ref="H86:H135" ca="1" si="21">"U" &amp; ROW(H86)+1-$B86 &amp; ":U" &amp; ROW(H86)-$B86+VLOOKUP(1,INDIRECT("A" &amp; ROW(H86)+1-$B86 &amp; ":B999"),2,0)</f>
        <v>U86:U86</v>
      </c>
      <c r="I86" s="35" t="str">
        <f t="shared" ref="I86:I135" ca="1" si="22">"R" &amp; ROW(I86)+1-$B86 &amp; ":R" &amp; ROW(I86)-$B86+VLOOKUP(1,INDIRECT("A" &amp; ROW(I86)+1-$B86 &amp; ":B999"),2,0)</f>
        <v>R86:R86</v>
      </c>
      <c r="J86" s="35" t="str">
        <f t="shared" ref="J86:J135" ca="1" si="23">"S" &amp; ROW(J86)+1-$B86 &amp; ":S" &amp; ROW(J86)-$B86+VLOOKUP(1,INDIRECT("A" &amp; ROW(J86)+1-$B86 &amp; ":B999"),2,0)</f>
        <v>S86:S86</v>
      </c>
      <c r="K86" s="35" t="str">
        <f t="shared" ref="K86:K135" ca="1" si="24">"T" &amp; ROW(K86)+1-$B86 &amp; ":T" &amp; ROW(K86)-$B86+VLOOKUP(1,INDIRECT("A" &amp; ROW(K86)+1-$B86 &amp; ":B999"),2,0)</f>
        <v>T86:T86</v>
      </c>
      <c r="L86" s="35" t="str">
        <f t="shared" ref="L86:L135" ca="1" si="25">"M" &amp; ROW(I86)+1-$B86 &amp; ":U" &amp; ROW(I86)-$B86+VLOOKUP(1,INDIRECT("A" &amp; ROW(I86)+1-$B86 &amp; ":B999"),2,0)</f>
        <v>M86:U86</v>
      </c>
      <c r="M86" t="str">
        <f t="shared" ref="M86:M135" ca="1" si="26">IF(N86="","",RANK($U86,INDIRECT(H86),1))</f>
        <v/>
      </c>
      <c r="N86"/>
      <c r="O86" s="2">
        <v>0</v>
      </c>
      <c r="P86" s="35">
        <v>0</v>
      </c>
      <c r="Q86" s="35">
        <v>0</v>
      </c>
      <c r="R86" s="2">
        <f t="shared" ref="R86:R135" si="27">O86</f>
        <v>0</v>
      </c>
      <c r="S86" s="2">
        <f t="shared" ref="S86:S135" si="28">P86</f>
        <v>0</v>
      </c>
      <c r="T86" s="2">
        <f t="shared" ref="T86:T135" si="29">Q86</f>
        <v>0</v>
      </c>
      <c r="U86" s="2">
        <f t="shared" ref="U86:U135" si="30">(((10-$R86)*10000)+$S86)*10+$T86+$N86/1000</f>
        <v>1000000</v>
      </c>
    </row>
    <row r="87" spans="1:23" x14ac:dyDescent="0.2">
      <c r="A87" s="72">
        <f t="shared" si="15"/>
        <v>1</v>
      </c>
      <c r="B87" s="70">
        <f t="shared" si="16"/>
        <v>2</v>
      </c>
      <c r="C87" s="70" t="str">
        <f t="shared" ref="C87:C135" ca="1" si="31">IF(M87="","",VLOOKUP($B87,INDIRECT(L87),2,FALSE))</f>
        <v/>
      </c>
      <c r="D87" s="64" t="str">
        <f t="shared" ca="1" si="17"/>
        <v/>
      </c>
      <c r="E87" s="64" t="str">
        <f t="shared" ca="1" si="18"/>
        <v/>
      </c>
      <c r="F87" s="64" t="str">
        <f t="shared" ca="1" si="19"/>
        <v/>
      </c>
      <c r="G87" s="71" t="str">
        <f t="shared" ca="1" si="20"/>
        <v/>
      </c>
      <c r="H87" s="35" t="str">
        <f t="shared" ca="1" si="21"/>
        <v>U86:U86</v>
      </c>
      <c r="I87" s="35" t="str">
        <f t="shared" ca="1" si="22"/>
        <v>R86:R86</v>
      </c>
      <c r="J87" s="35" t="str">
        <f t="shared" ca="1" si="23"/>
        <v>S86:S86</v>
      </c>
      <c r="K87" s="35" t="str">
        <f t="shared" ca="1" si="24"/>
        <v>T86:T86</v>
      </c>
      <c r="L87" s="35" t="str">
        <f t="shared" ca="1" si="25"/>
        <v>M86:U86</v>
      </c>
      <c r="M87" t="str">
        <f t="shared" ca="1" si="26"/>
        <v/>
      </c>
      <c r="N87"/>
      <c r="O87" s="2">
        <v>0</v>
      </c>
      <c r="P87" s="35">
        <v>0</v>
      </c>
      <c r="Q87" s="35">
        <v>0</v>
      </c>
      <c r="R87" s="2">
        <f t="shared" si="27"/>
        <v>0</v>
      </c>
      <c r="S87" s="2">
        <f t="shared" si="28"/>
        <v>0</v>
      </c>
      <c r="T87" s="2">
        <f t="shared" si="29"/>
        <v>0</v>
      </c>
      <c r="U87" s="2">
        <f t="shared" si="30"/>
        <v>1000000</v>
      </c>
    </row>
    <row r="88" spans="1:23" x14ac:dyDescent="0.2">
      <c r="A88" s="72">
        <f t="shared" si="15"/>
        <v>1</v>
      </c>
      <c r="B88" s="70">
        <f t="shared" si="16"/>
        <v>3</v>
      </c>
      <c r="C88" s="70" t="str">
        <f t="shared" ca="1" si="31"/>
        <v/>
      </c>
      <c r="D88" s="64" t="str">
        <f t="shared" ca="1" si="17"/>
        <v/>
      </c>
      <c r="E88" s="64" t="str">
        <f t="shared" ca="1" si="18"/>
        <v/>
      </c>
      <c r="F88" s="64" t="str">
        <f t="shared" ca="1" si="19"/>
        <v/>
      </c>
      <c r="G88" s="71" t="str">
        <f t="shared" ca="1" si="20"/>
        <v/>
      </c>
      <c r="H88" s="35" t="str">
        <f t="shared" ca="1" si="21"/>
        <v>U86:U86</v>
      </c>
      <c r="I88" s="35" t="str">
        <f t="shared" ca="1" si="22"/>
        <v>R86:R86</v>
      </c>
      <c r="J88" s="35" t="str">
        <f t="shared" ca="1" si="23"/>
        <v>S86:S86</v>
      </c>
      <c r="K88" s="35" t="str">
        <f t="shared" ca="1" si="24"/>
        <v>T86:T86</v>
      </c>
      <c r="L88" s="35" t="str">
        <f t="shared" ca="1" si="25"/>
        <v>M86:U86</v>
      </c>
      <c r="M88" t="str">
        <f t="shared" ca="1" si="26"/>
        <v/>
      </c>
      <c r="N88"/>
      <c r="O88" s="2">
        <v>0</v>
      </c>
      <c r="P88" s="35">
        <v>0</v>
      </c>
      <c r="Q88" s="35">
        <v>0</v>
      </c>
      <c r="R88" s="2">
        <f t="shared" si="27"/>
        <v>0</v>
      </c>
      <c r="S88" s="2">
        <f t="shared" si="28"/>
        <v>0</v>
      </c>
      <c r="T88" s="2">
        <f t="shared" si="29"/>
        <v>0</v>
      </c>
      <c r="U88" s="2">
        <f t="shared" si="30"/>
        <v>1000000</v>
      </c>
    </row>
    <row r="89" spans="1:23" x14ac:dyDescent="0.2">
      <c r="A89" s="72">
        <f t="shared" si="15"/>
        <v>1</v>
      </c>
      <c r="B89" s="70">
        <f t="shared" si="16"/>
        <v>4</v>
      </c>
      <c r="C89" s="70" t="str">
        <f t="shared" ca="1" si="31"/>
        <v/>
      </c>
      <c r="D89" s="64" t="str">
        <f t="shared" ca="1" si="17"/>
        <v/>
      </c>
      <c r="E89" s="64" t="str">
        <f t="shared" ca="1" si="18"/>
        <v/>
      </c>
      <c r="F89" s="64" t="str">
        <f t="shared" ca="1" si="19"/>
        <v/>
      </c>
      <c r="G89" s="71" t="str">
        <f t="shared" ca="1" si="20"/>
        <v/>
      </c>
      <c r="H89" s="35" t="str">
        <f t="shared" ca="1" si="21"/>
        <v>U86:U86</v>
      </c>
      <c r="I89" s="35" t="str">
        <f t="shared" ca="1" si="22"/>
        <v>R86:R86</v>
      </c>
      <c r="J89" s="35" t="str">
        <f t="shared" ca="1" si="23"/>
        <v>S86:S86</v>
      </c>
      <c r="K89" s="35" t="str">
        <f t="shared" ca="1" si="24"/>
        <v>T86:T86</v>
      </c>
      <c r="L89" s="35" t="str">
        <f t="shared" ca="1" si="25"/>
        <v>M86:U86</v>
      </c>
      <c r="M89" t="str">
        <f t="shared" ca="1" si="26"/>
        <v/>
      </c>
      <c r="N89"/>
      <c r="O89" s="2">
        <v>0</v>
      </c>
      <c r="P89" s="35">
        <v>0</v>
      </c>
      <c r="Q89" s="35">
        <v>0</v>
      </c>
      <c r="R89" s="2">
        <f t="shared" si="27"/>
        <v>0</v>
      </c>
      <c r="S89" s="2">
        <f t="shared" si="28"/>
        <v>0</v>
      </c>
      <c r="T89" s="2">
        <f t="shared" si="29"/>
        <v>0</v>
      </c>
      <c r="U89" s="2">
        <f t="shared" si="30"/>
        <v>1000000</v>
      </c>
    </row>
    <row r="90" spans="1:23" x14ac:dyDescent="0.2">
      <c r="A90" s="72">
        <f t="shared" si="15"/>
        <v>1</v>
      </c>
      <c r="B90" s="70">
        <f t="shared" si="16"/>
        <v>5</v>
      </c>
      <c r="C90" s="70" t="str">
        <f t="shared" ca="1" si="31"/>
        <v/>
      </c>
      <c r="D90" s="64" t="str">
        <f t="shared" ca="1" si="17"/>
        <v/>
      </c>
      <c r="E90" s="64" t="str">
        <f t="shared" ca="1" si="18"/>
        <v/>
      </c>
      <c r="F90" s="64" t="str">
        <f t="shared" ca="1" si="19"/>
        <v/>
      </c>
      <c r="G90" s="71" t="str">
        <f t="shared" ca="1" si="20"/>
        <v/>
      </c>
      <c r="H90" s="35" t="str">
        <f t="shared" ca="1" si="21"/>
        <v>U86:U86</v>
      </c>
      <c r="I90" s="35" t="str">
        <f t="shared" ca="1" si="22"/>
        <v>R86:R86</v>
      </c>
      <c r="J90" s="35" t="str">
        <f t="shared" ca="1" si="23"/>
        <v>S86:S86</v>
      </c>
      <c r="K90" s="35" t="str">
        <f t="shared" ca="1" si="24"/>
        <v>T86:T86</v>
      </c>
      <c r="L90" s="35" t="str">
        <f t="shared" ca="1" si="25"/>
        <v>M86:U86</v>
      </c>
      <c r="M90" t="str">
        <f t="shared" ca="1" si="26"/>
        <v/>
      </c>
      <c r="N90"/>
      <c r="O90" s="2">
        <v>0</v>
      </c>
      <c r="P90" s="35">
        <v>0</v>
      </c>
      <c r="Q90" s="35">
        <v>0</v>
      </c>
      <c r="R90" s="2">
        <f t="shared" si="27"/>
        <v>0</v>
      </c>
      <c r="S90" s="2">
        <f t="shared" si="28"/>
        <v>0</v>
      </c>
      <c r="T90" s="2">
        <f t="shared" si="29"/>
        <v>0</v>
      </c>
      <c r="U90" s="2">
        <f t="shared" si="30"/>
        <v>1000000</v>
      </c>
    </row>
    <row r="91" spans="1:23" x14ac:dyDescent="0.2">
      <c r="A91" s="72">
        <f t="shared" si="15"/>
        <v>1</v>
      </c>
      <c r="B91" s="70">
        <f t="shared" si="16"/>
        <v>6</v>
      </c>
      <c r="C91" s="70" t="str">
        <f t="shared" ca="1" si="31"/>
        <v/>
      </c>
      <c r="D91" s="64" t="str">
        <f t="shared" ca="1" si="17"/>
        <v/>
      </c>
      <c r="E91" s="64" t="str">
        <f t="shared" ca="1" si="18"/>
        <v/>
      </c>
      <c r="F91" s="64" t="str">
        <f t="shared" ca="1" si="19"/>
        <v/>
      </c>
      <c r="G91" s="71" t="str">
        <f t="shared" ca="1" si="20"/>
        <v/>
      </c>
      <c r="H91" s="35" t="str">
        <f t="shared" ca="1" si="21"/>
        <v>U86:U86</v>
      </c>
      <c r="I91" s="35" t="str">
        <f t="shared" ca="1" si="22"/>
        <v>R86:R86</v>
      </c>
      <c r="J91" s="35" t="str">
        <f t="shared" ca="1" si="23"/>
        <v>S86:S86</v>
      </c>
      <c r="K91" s="35" t="str">
        <f t="shared" ca="1" si="24"/>
        <v>T86:T86</v>
      </c>
      <c r="L91" s="35" t="str">
        <f t="shared" ca="1" si="25"/>
        <v>M86:U86</v>
      </c>
      <c r="M91" t="str">
        <f t="shared" ca="1" si="26"/>
        <v/>
      </c>
      <c r="N91"/>
      <c r="O91" s="2">
        <v>0</v>
      </c>
      <c r="P91" s="35">
        <v>0</v>
      </c>
      <c r="Q91" s="35">
        <v>0</v>
      </c>
      <c r="R91" s="2">
        <f t="shared" si="27"/>
        <v>0</v>
      </c>
      <c r="S91" s="2">
        <f t="shared" si="28"/>
        <v>0</v>
      </c>
      <c r="T91" s="2">
        <f t="shared" si="29"/>
        <v>0</v>
      </c>
      <c r="U91" s="2">
        <f t="shared" si="30"/>
        <v>1000000</v>
      </c>
    </row>
    <row r="92" spans="1:23" x14ac:dyDescent="0.2">
      <c r="A92" s="72">
        <f t="shared" si="15"/>
        <v>1</v>
      </c>
      <c r="B92" s="70">
        <f t="shared" si="16"/>
        <v>7</v>
      </c>
      <c r="C92" s="70" t="str">
        <f t="shared" ca="1" si="31"/>
        <v/>
      </c>
      <c r="D92" s="64" t="str">
        <f t="shared" ca="1" si="17"/>
        <v/>
      </c>
      <c r="E92" s="64" t="str">
        <f t="shared" ca="1" si="18"/>
        <v/>
      </c>
      <c r="F92" s="64" t="str">
        <f t="shared" ca="1" si="19"/>
        <v/>
      </c>
      <c r="G92" s="71" t="str">
        <f t="shared" ca="1" si="20"/>
        <v/>
      </c>
      <c r="H92" s="35" t="str">
        <f t="shared" ca="1" si="21"/>
        <v>U86:U86</v>
      </c>
      <c r="I92" s="35" t="str">
        <f t="shared" ca="1" si="22"/>
        <v>R86:R86</v>
      </c>
      <c r="J92" s="35" t="str">
        <f t="shared" ca="1" si="23"/>
        <v>S86:S86</v>
      </c>
      <c r="K92" s="35" t="str">
        <f t="shared" ca="1" si="24"/>
        <v>T86:T86</v>
      </c>
      <c r="L92" s="35" t="str">
        <f t="shared" ca="1" si="25"/>
        <v>M86:U86</v>
      </c>
      <c r="M92" t="str">
        <f t="shared" ca="1" si="26"/>
        <v/>
      </c>
      <c r="N92"/>
      <c r="O92" s="2">
        <v>0</v>
      </c>
      <c r="P92" s="35">
        <v>0</v>
      </c>
      <c r="Q92" s="35">
        <v>0</v>
      </c>
      <c r="R92" s="2">
        <f t="shared" si="27"/>
        <v>0</v>
      </c>
      <c r="S92" s="2">
        <f t="shared" si="28"/>
        <v>0</v>
      </c>
      <c r="T92" s="2">
        <f t="shared" si="29"/>
        <v>0</v>
      </c>
      <c r="U92" s="2">
        <f t="shared" si="30"/>
        <v>1000000</v>
      </c>
    </row>
    <row r="93" spans="1:23" x14ac:dyDescent="0.2">
      <c r="A93" s="72">
        <f t="shared" si="15"/>
        <v>1</v>
      </c>
      <c r="B93" s="70">
        <f t="shared" si="16"/>
        <v>8</v>
      </c>
      <c r="C93" s="70" t="str">
        <f t="shared" ca="1" si="31"/>
        <v/>
      </c>
      <c r="D93" s="64" t="str">
        <f t="shared" ca="1" si="17"/>
        <v/>
      </c>
      <c r="E93" s="64" t="str">
        <f t="shared" ca="1" si="18"/>
        <v/>
      </c>
      <c r="F93" s="64" t="str">
        <f t="shared" ca="1" si="19"/>
        <v/>
      </c>
      <c r="G93" s="71" t="str">
        <f t="shared" ca="1" si="20"/>
        <v/>
      </c>
      <c r="H93" s="35" t="str">
        <f t="shared" ca="1" si="21"/>
        <v>U86:U86</v>
      </c>
      <c r="I93" s="35" t="str">
        <f t="shared" ca="1" si="22"/>
        <v>R86:R86</v>
      </c>
      <c r="J93" s="35" t="str">
        <f t="shared" ca="1" si="23"/>
        <v>S86:S86</v>
      </c>
      <c r="K93" s="35" t="str">
        <f t="shared" ca="1" si="24"/>
        <v>T86:T86</v>
      </c>
      <c r="L93" s="35" t="str">
        <f t="shared" ca="1" si="25"/>
        <v>M86:U86</v>
      </c>
      <c r="M93" t="str">
        <f t="shared" ca="1" si="26"/>
        <v/>
      </c>
      <c r="N93"/>
      <c r="O93" s="2">
        <v>0</v>
      </c>
      <c r="P93" s="35">
        <v>0</v>
      </c>
      <c r="Q93" s="35">
        <v>0</v>
      </c>
      <c r="R93" s="2">
        <f t="shared" si="27"/>
        <v>0</v>
      </c>
      <c r="S93" s="2">
        <f t="shared" si="28"/>
        <v>0</v>
      </c>
      <c r="T93" s="2">
        <f t="shared" si="29"/>
        <v>0</v>
      </c>
      <c r="U93" s="2">
        <f t="shared" si="30"/>
        <v>1000000</v>
      </c>
    </row>
    <row r="94" spans="1:23" x14ac:dyDescent="0.2">
      <c r="A94" s="72">
        <f t="shared" si="15"/>
        <v>1</v>
      </c>
      <c r="B94" s="70">
        <f t="shared" si="16"/>
        <v>9</v>
      </c>
      <c r="C94" s="70" t="str">
        <f t="shared" ca="1" si="31"/>
        <v/>
      </c>
      <c r="D94" s="64" t="str">
        <f t="shared" ca="1" si="17"/>
        <v/>
      </c>
      <c r="E94" s="64" t="str">
        <f t="shared" ca="1" si="18"/>
        <v/>
      </c>
      <c r="F94" s="64" t="str">
        <f t="shared" ca="1" si="19"/>
        <v/>
      </c>
      <c r="G94" s="71" t="str">
        <f t="shared" ca="1" si="20"/>
        <v/>
      </c>
      <c r="H94" s="35" t="str">
        <f t="shared" ca="1" si="21"/>
        <v>U86:U86</v>
      </c>
      <c r="I94" s="35" t="str">
        <f t="shared" ca="1" si="22"/>
        <v>R86:R86</v>
      </c>
      <c r="J94" s="35" t="str">
        <f t="shared" ca="1" si="23"/>
        <v>S86:S86</v>
      </c>
      <c r="K94" s="35" t="str">
        <f t="shared" ca="1" si="24"/>
        <v>T86:T86</v>
      </c>
      <c r="L94" s="35" t="str">
        <f t="shared" ca="1" si="25"/>
        <v>M86:U86</v>
      </c>
      <c r="M94" t="str">
        <f t="shared" ca="1" si="26"/>
        <v/>
      </c>
      <c r="N94"/>
      <c r="O94" s="2">
        <v>0</v>
      </c>
      <c r="P94" s="35">
        <v>0</v>
      </c>
      <c r="Q94" s="35">
        <v>0</v>
      </c>
      <c r="R94" s="2">
        <f t="shared" si="27"/>
        <v>0</v>
      </c>
      <c r="S94" s="2">
        <f t="shared" si="28"/>
        <v>0</v>
      </c>
      <c r="T94" s="2">
        <f t="shared" si="29"/>
        <v>0</v>
      </c>
      <c r="U94" s="2">
        <f t="shared" si="30"/>
        <v>1000000</v>
      </c>
    </row>
    <row r="95" spans="1:23" x14ac:dyDescent="0.2">
      <c r="A95" s="72">
        <f t="shared" si="15"/>
        <v>1</v>
      </c>
      <c r="B95" s="70">
        <f t="shared" si="16"/>
        <v>10</v>
      </c>
      <c r="C95" s="70" t="str">
        <f t="shared" ca="1" si="31"/>
        <v/>
      </c>
      <c r="D95" s="64" t="str">
        <f t="shared" ca="1" si="17"/>
        <v/>
      </c>
      <c r="E95" s="64" t="str">
        <f t="shared" ca="1" si="18"/>
        <v/>
      </c>
      <c r="F95" s="64" t="str">
        <f t="shared" ca="1" si="19"/>
        <v/>
      </c>
      <c r="G95" s="71" t="str">
        <f t="shared" ca="1" si="20"/>
        <v/>
      </c>
      <c r="H95" s="35" t="str">
        <f t="shared" ca="1" si="21"/>
        <v>U86:U86</v>
      </c>
      <c r="I95" s="35" t="str">
        <f t="shared" ca="1" si="22"/>
        <v>R86:R86</v>
      </c>
      <c r="J95" s="35" t="str">
        <f t="shared" ca="1" si="23"/>
        <v>S86:S86</v>
      </c>
      <c r="K95" s="35" t="str">
        <f t="shared" ca="1" si="24"/>
        <v>T86:T86</v>
      </c>
      <c r="L95" s="35" t="str">
        <f t="shared" ca="1" si="25"/>
        <v>M86:U86</v>
      </c>
      <c r="M95" t="str">
        <f t="shared" ca="1" si="26"/>
        <v/>
      </c>
      <c r="N95"/>
      <c r="O95" s="2">
        <v>0</v>
      </c>
      <c r="P95" s="35">
        <v>0</v>
      </c>
      <c r="Q95" s="35">
        <v>0</v>
      </c>
      <c r="R95" s="2">
        <f t="shared" si="27"/>
        <v>0</v>
      </c>
      <c r="S95" s="2">
        <f t="shared" si="28"/>
        <v>0</v>
      </c>
      <c r="T95" s="2">
        <f t="shared" si="29"/>
        <v>0</v>
      </c>
      <c r="U95" s="2">
        <f t="shared" si="30"/>
        <v>1000000</v>
      </c>
    </row>
    <row r="96" spans="1:23" x14ac:dyDescent="0.2">
      <c r="A96" s="72">
        <f t="shared" si="15"/>
        <v>1</v>
      </c>
      <c r="B96" s="70">
        <f t="shared" si="16"/>
        <v>11</v>
      </c>
      <c r="C96" s="70" t="str">
        <f t="shared" ca="1" si="31"/>
        <v/>
      </c>
      <c r="D96" s="64" t="str">
        <f t="shared" ca="1" si="17"/>
        <v/>
      </c>
      <c r="E96" s="64" t="str">
        <f t="shared" ca="1" si="18"/>
        <v/>
      </c>
      <c r="F96" s="64" t="str">
        <f t="shared" ca="1" si="19"/>
        <v/>
      </c>
      <c r="G96" s="71" t="str">
        <f t="shared" ca="1" si="20"/>
        <v/>
      </c>
      <c r="H96" s="35" t="str">
        <f t="shared" ca="1" si="21"/>
        <v>U86:U86</v>
      </c>
      <c r="I96" s="35" t="str">
        <f t="shared" ca="1" si="22"/>
        <v>R86:R86</v>
      </c>
      <c r="J96" s="35" t="str">
        <f t="shared" ca="1" si="23"/>
        <v>S86:S86</v>
      </c>
      <c r="K96" s="35" t="str">
        <f t="shared" ca="1" si="24"/>
        <v>T86:T86</v>
      </c>
      <c r="L96" s="35" t="str">
        <f t="shared" ca="1" si="25"/>
        <v>M86:U86</v>
      </c>
      <c r="M96" t="str">
        <f t="shared" ca="1" si="26"/>
        <v/>
      </c>
      <c r="N96"/>
      <c r="O96" s="2">
        <v>0</v>
      </c>
      <c r="P96" s="35">
        <v>0</v>
      </c>
      <c r="Q96" s="35">
        <v>0</v>
      </c>
      <c r="R96" s="2">
        <f t="shared" si="27"/>
        <v>0</v>
      </c>
      <c r="S96" s="2">
        <f t="shared" si="28"/>
        <v>0</v>
      </c>
      <c r="T96" s="2">
        <f t="shared" si="29"/>
        <v>0</v>
      </c>
      <c r="U96" s="2">
        <f t="shared" si="30"/>
        <v>1000000</v>
      </c>
    </row>
    <row r="97" spans="1:21" x14ac:dyDescent="0.2">
      <c r="A97" s="72">
        <f t="shared" si="15"/>
        <v>1</v>
      </c>
      <c r="B97" s="70">
        <f t="shared" si="16"/>
        <v>12</v>
      </c>
      <c r="C97" s="70" t="str">
        <f t="shared" ca="1" si="31"/>
        <v/>
      </c>
      <c r="D97" s="64" t="str">
        <f t="shared" ca="1" si="17"/>
        <v/>
      </c>
      <c r="E97" s="64" t="str">
        <f t="shared" ca="1" si="18"/>
        <v/>
      </c>
      <c r="F97" s="64" t="str">
        <f t="shared" ca="1" si="19"/>
        <v/>
      </c>
      <c r="G97" s="71" t="str">
        <f t="shared" ca="1" si="20"/>
        <v/>
      </c>
      <c r="H97" s="35" t="str">
        <f t="shared" ca="1" si="21"/>
        <v>U86:U86</v>
      </c>
      <c r="I97" s="35" t="str">
        <f t="shared" ca="1" si="22"/>
        <v>R86:R86</v>
      </c>
      <c r="J97" s="35" t="str">
        <f t="shared" ca="1" si="23"/>
        <v>S86:S86</v>
      </c>
      <c r="K97" s="35" t="str">
        <f t="shared" ca="1" si="24"/>
        <v>T86:T86</v>
      </c>
      <c r="L97" s="35" t="str">
        <f t="shared" ca="1" si="25"/>
        <v>M86:U86</v>
      </c>
      <c r="M97" t="str">
        <f t="shared" ca="1" si="26"/>
        <v/>
      </c>
      <c r="N97"/>
      <c r="O97" s="2">
        <v>0</v>
      </c>
      <c r="P97" s="35">
        <v>0</v>
      </c>
      <c r="Q97" s="35">
        <v>0</v>
      </c>
      <c r="R97" s="2">
        <f t="shared" si="27"/>
        <v>0</v>
      </c>
      <c r="S97" s="2">
        <f t="shared" si="28"/>
        <v>0</v>
      </c>
      <c r="T97" s="2">
        <f t="shared" si="29"/>
        <v>0</v>
      </c>
      <c r="U97" s="2">
        <f t="shared" si="30"/>
        <v>1000000</v>
      </c>
    </row>
    <row r="98" spans="1:21" x14ac:dyDescent="0.2">
      <c r="A98" s="72">
        <f t="shared" si="15"/>
        <v>1</v>
      </c>
      <c r="B98" s="70">
        <f t="shared" si="16"/>
        <v>13</v>
      </c>
      <c r="C98" s="70" t="str">
        <f t="shared" ca="1" si="31"/>
        <v/>
      </c>
      <c r="D98" s="64" t="str">
        <f t="shared" ca="1" si="17"/>
        <v/>
      </c>
      <c r="E98" s="64" t="str">
        <f t="shared" ca="1" si="18"/>
        <v/>
      </c>
      <c r="F98" s="64" t="str">
        <f t="shared" ca="1" si="19"/>
        <v/>
      </c>
      <c r="G98" s="71" t="str">
        <f t="shared" ca="1" si="20"/>
        <v/>
      </c>
      <c r="H98" s="35" t="str">
        <f t="shared" ca="1" si="21"/>
        <v>U86:U86</v>
      </c>
      <c r="I98" s="35" t="str">
        <f t="shared" ca="1" si="22"/>
        <v>R86:R86</v>
      </c>
      <c r="J98" s="35" t="str">
        <f t="shared" ca="1" si="23"/>
        <v>S86:S86</v>
      </c>
      <c r="K98" s="35" t="str">
        <f t="shared" ca="1" si="24"/>
        <v>T86:T86</v>
      </c>
      <c r="L98" s="35" t="str">
        <f t="shared" ca="1" si="25"/>
        <v>M86:U86</v>
      </c>
      <c r="M98" t="str">
        <f t="shared" ca="1" si="26"/>
        <v/>
      </c>
      <c r="N98"/>
      <c r="O98" s="2">
        <v>0</v>
      </c>
      <c r="P98" s="35">
        <v>0</v>
      </c>
      <c r="Q98" s="35">
        <v>0</v>
      </c>
      <c r="R98" s="2">
        <f t="shared" si="27"/>
        <v>0</v>
      </c>
      <c r="S98" s="2">
        <f t="shared" si="28"/>
        <v>0</v>
      </c>
      <c r="T98" s="2">
        <f t="shared" si="29"/>
        <v>0</v>
      </c>
      <c r="U98" s="2">
        <f t="shared" si="30"/>
        <v>1000000</v>
      </c>
    </row>
    <row r="99" spans="1:21" x14ac:dyDescent="0.2">
      <c r="A99" s="72">
        <f t="shared" si="15"/>
        <v>1</v>
      </c>
      <c r="B99" s="70">
        <f t="shared" si="16"/>
        <v>14</v>
      </c>
      <c r="C99" s="70" t="str">
        <f t="shared" ca="1" si="31"/>
        <v/>
      </c>
      <c r="D99" s="64" t="str">
        <f t="shared" ca="1" si="17"/>
        <v/>
      </c>
      <c r="E99" s="64" t="str">
        <f t="shared" ca="1" si="18"/>
        <v/>
      </c>
      <c r="F99" s="64" t="str">
        <f t="shared" ca="1" si="19"/>
        <v/>
      </c>
      <c r="G99" s="71" t="str">
        <f t="shared" ca="1" si="20"/>
        <v/>
      </c>
      <c r="H99" s="35" t="str">
        <f t="shared" ca="1" si="21"/>
        <v>U86:U86</v>
      </c>
      <c r="I99" s="35" t="str">
        <f t="shared" ca="1" si="22"/>
        <v>R86:R86</v>
      </c>
      <c r="J99" s="35" t="str">
        <f t="shared" ca="1" si="23"/>
        <v>S86:S86</v>
      </c>
      <c r="K99" s="35" t="str">
        <f t="shared" ca="1" si="24"/>
        <v>T86:T86</v>
      </c>
      <c r="L99" s="35" t="str">
        <f t="shared" ca="1" si="25"/>
        <v>M86:U86</v>
      </c>
      <c r="M99" t="str">
        <f t="shared" ca="1" si="26"/>
        <v/>
      </c>
      <c r="N99"/>
      <c r="O99" s="2">
        <v>0</v>
      </c>
      <c r="P99" s="35">
        <v>0</v>
      </c>
      <c r="Q99" s="35">
        <v>0</v>
      </c>
      <c r="R99" s="2">
        <f t="shared" si="27"/>
        <v>0</v>
      </c>
      <c r="S99" s="2">
        <f t="shared" si="28"/>
        <v>0</v>
      </c>
      <c r="T99" s="2">
        <f t="shared" si="29"/>
        <v>0</v>
      </c>
      <c r="U99" s="2">
        <f t="shared" si="30"/>
        <v>1000000</v>
      </c>
    </row>
    <row r="100" spans="1:21" x14ac:dyDescent="0.2">
      <c r="A100" s="72">
        <f t="shared" si="15"/>
        <v>1</v>
      </c>
      <c r="B100" s="70">
        <f t="shared" si="16"/>
        <v>15</v>
      </c>
      <c r="C100" s="70" t="str">
        <f t="shared" ca="1" si="31"/>
        <v/>
      </c>
      <c r="D100" s="64" t="str">
        <f t="shared" ca="1" si="17"/>
        <v/>
      </c>
      <c r="E100" s="64" t="str">
        <f t="shared" ca="1" si="18"/>
        <v/>
      </c>
      <c r="F100" s="64" t="str">
        <f t="shared" ca="1" si="19"/>
        <v/>
      </c>
      <c r="G100" s="71" t="str">
        <f t="shared" ca="1" si="20"/>
        <v/>
      </c>
      <c r="H100" s="35" t="str">
        <f t="shared" ca="1" si="21"/>
        <v>U86:U86</v>
      </c>
      <c r="I100" s="35" t="str">
        <f t="shared" ca="1" si="22"/>
        <v>R86:R86</v>
      </c>
      <c r="J100" s="35" t="str">
        <f t="shared" ca="1" si="23"/>
        <v>S86:S86</v>
      </c>
      <c r="K100" s="35" t="str">
        <f t="shared" ca="1" si="24"/>
        <v>T86:T86</v>
      </c>
      <c r="L100" s="35" t="str">
        <f t="shared" ca="1" si="25"/>
        <v>M86:U86</v>
      </c>
      <c r="M100" t="str">
        <f t="shared" ca="1" si="26"/>
        <v/>
      </c>
      <c r="N100"/>
      <c r="O100" s="2">
        <v>0</v>
      </c>
      <c r="P100" s="35">
        <v>0</v>
      </c>
      <c r="Q100" s="35">
        <v>0</v>
      </c>
      <c r="R100" s="2">
        <f t="shared" si="27"/>
        <v>0</v>
      </c>
      <c r="S100" s="2">
        <f t="shared" si="28"/>
        <v>0</v>
      </c>
      <c r="T100" s="2">
        <f t="shared" si="29"/>
        <v>0</v>
      </c>
      <c r="U100" s="2">
        <f t="shared" si="30"/>
        <v>1000000</v>
      </c>
    </row>
    <row r="101" spans="1:21" x14ac:dyDescent="0.2">
      <c r="A101" s="72">
        <f t="shared" si="15"/>
        <v>1</v>
      </c>
      <c r="B101" s="70">
        <f t="shared" si="16"/>
        <v>16</v>
      </c>
      <c r="C101" s="70" t="str">
        <f t="shared" ca="1" si="31"/>
        <v/>
      </c>
      <c r="D101" s="64" t="str">
        <f t="shared" ca="1" si="17"/>
        <v/>
      </c>
      <c r="E101" s="64" t="str">
        <f t="shared" ca="1" si="18"/>
        <v/>
      </c>
      <c r="F101" s="64" t="str">
        <f t="shared" ca="1" si="19"/>
        <v/>
      </c>
      <c r="G101" s="71" t="str">
        <f t="shared" ca="1" si="20"/>
        <v/>
      </c>
      <c r="H101" s="35" t="str">
        <f t="shared" ca="1" si="21"/>
        <v>U86:U86</v>
      </c>
      <c r="I101" s="35" t="str">
        <f t="shared" ca="1" si="22"/>
        <v>R86:R86</v>
      </c>
      <c r="J101" s="35" t="str">
        <f t="shared" ca="1" si="23"/>
        <v>S86:S86</v>
      </c>
      <c r="K101" s="35" t="str">
        <f t="shared" ca="1" si="24"/>
        <v>T86:T86</v>
      </c>
      <c r="L101" s="35" t="str">
        <f t="shared" ca="1" si="25"/>
        <v>M86:U86</v>
      </c>
      <c r="M101" t="str">
        <f t="shared" ca="1" si="26"/>
        <v/>
      </c>
      <c r="N101"/>
      <c r="O101" s="2">
        <v>0</v>
      </c>
      <c r="P101" s="35">
        <v>0</v>
      </c>
      <c r="Q101" s="35">
        <v>0</v>
      </c>
      <c r="R101" s="2">
        <f t="shared" si="27"/>
        <v>0</v>
      </c>
      <c r="S101" s="2">
        <f t="shared" si="28"/>
        <v>0</v>
      </c>
      <c r="T101" s="2">
        <f t="shared" si="29"/>
        <v>0</v>
      </c>
      <c r="U101" s="2">
        <f t="shared" si="30"/>
        <v>1000000</v>
      </c>
    </row>
    <row r="102" spans="1:21" x14ac:dyDescent="0.2">
      <c r="A102" s="72">
        <f t="shared" si="15"/>
        <v>1</v>
      </c>
      <c r="B102" s="70">
        <f t="shared" si="16"/>
        <v>17</v>
      </c>
      <c r="C102" s="70" t="str">
        <f t="shared" ca="1" si="31"/>
        <v/>
      </c>
      <c r="D102" s="64" t="str">
        <f t="shared" ca="1" si="17"/>
        <v/>
      </c>
      <c r="E102" s="64" t="str">
        <f t="shared" ca="1" si="18"/>
        <v/>
      </c>
      <c r="F102" s="64" t="str">
        <f t="shared" ca="1" si="19"/>
        <v/>
      </c>
      <c r="G102" s="71" t="str">
        <f t="shared" ca="1" si="20"/>
        <v/>
      </c>
      <c r="H102" s="35" t="str">
        <f t="shared" ca="1" si="21"/>
        <v>U86:U86</v>
      </c>
      <c r="I102" s="35" t="str">
        <f t="shared" ca="1" si="22"/>
        <v>R86:R86</v>
      </c>
      <c r="J102" s="35" t="str">
        <f t="shared" ca="1" si="23"/>
        <v>S86:S86</v>
      </c>
      <c r="K102" s="35" t="str">
        <f t="shared" ca="1" si="24"/>
        <v>T86:T86</v>
      </c>
      <c r="L102" s="35" t="str">
        <f t="shared" ca="1" si="25"/>
        <v>M86:U86</v>
      </c>
      <c r="M102" t="str">
        <f t="shared" ca="1" si="26"/>
        <v/>
      </c>
      <c r="N102"/>
      <c r="O102" s="2">
        <v>0</v>
      </c>
      <c r="P102" s="35">
        <v>0</v>
      </c>
      <c r="Q102" s="35">
        <v>0</v>
      </c>
      <c r="R102" s="2">
        <f t="shared" si="27"/>
        <v>0</v>
      </c>
      <c r="S102" s="2">
        <f t="shared" si="28"/>
        <v>0</v>
      </c>
      <c r="T102" s="2">
        <f t="shared" si="29"/>
        <v>0</v>
      </c>
      <c r="U102" s="2">
        <f t="shared" si="30"/>
        <v>1000000</v>
      </c>
    </row>
    <row r="103" spans="1:21" x14ac:dyDescent="0.2">
      <c r="A103" s="72">
        <f t="shared" si="15"/>
        <v>1</v>
      </c>
      <c r="B103" s="70">
        <f t="shared" si="16"/>
        <v>18</v>
      </c>
      <c r="C103" s="70" t="str">
        <f t="shared" ca="1" si="31"/>
        <v/>
      </c>
      <c r="D103" s="64" t="str">
        <f t="shared" ca="1" si="17"/>
        <v/>
      </c>
      <c r="E103" s="64" t="str">
        <f t="shared" ca="1" si="18"/>
        <v/>
      </c>
      <c r="F103" s="64" t="str">
        <f t="shared" ca="1" si="19"/>
        <v/>
      </c>
      <c r="G103" s="71" t="str">
        <f t="shared" ca="1" si="20"/>
        <v/>
      </c>
      <c r="H103" s="35" t="str">
        <f t="shared" ca="1" si="21"/>
        <v>U86:U86</v>
      </c>
      <c r="I103" s="35" t="str">
        <f t="shared" ca="1" si="22"/>
        <v>R86:R86</v>
      </c>
      <c r="J103" s="35" t="str">
        <f t="shared" ca="1" si="23"/>
        <v>S86:S86</v>
      </c>
      <c r="K103" s="35" t="str">
        <f t="shared" ca="1" si="24"/>
        <v>T86:T86</v>
      </c>
      <c r="L103" s="35" t="str">
        <f t="shared" ca="1" si="25"/>
        <v>M86:U86</v>
      </c>
      <c r="M103" t="str">
        <f t="shared" ca="1" si="26"/>
        <v/>
      </c>
      <c r="N103"/>
      <c r="O103" s="2">
        <v>0</v>
      </c>
      <c r="P103" s="35">
        <v>0</v>
      </c>
      <c r="Q103" s="35">
        <v>0</v>
      </c>
      <c r="R103" s="2">
        <f t="shared" si="27"/>
        <v>0</v>
      </c>
      <c r="S103" s="2">
        <f t="shared" si="28"/>
        <v>0</v>
      </c>
      <c r="T103" s="2">
        <f t="shared" si="29"/>
        <v>0</v>
      </c>
      <c r="U103" s="2">
        <f t="shared" si="30"/>
        <v>1000000</v>
      </c>
    </row>
    <row r="104" spans="1:21" x14ac:dyDescent="0.2">
      <c r="A104" s="72">
        <f t="shared" si="15"/>
        <v>1</v>
      </c>
      <c r="B104" s="70">
        <f t="shared" si="16"/>
        <v>19</v>
      </c>
      <c r="C104" s="70" t="str">
        <f t="shared" ca="1" si="31"/>
        <v/>
      </c>
      <c r="D104" s="64" t="str">
        <f t="shared" ca="1" si="17"/>
        <v/>
      </c>
      <c r="E104" s="64" t="str">
        <f t="shared" ca="1" si="18"/>
        <v/>
      </c>
      <c r="F104" s="64" t="str">
        <f t="shared" ca="1" si="19"/>
        <v/>
      </c>
      <c r="G104" s="71" t="str">
        <f t="shared" ca="1" si="20"/>
        <v/>
      </c>
      <c r="H104" s="35" t="str">
        <f t="shared" ca="1" si="21"/>
        <v>U86:U86</v>
      </c>
      <c r="I104" s="35" t="str">
        <f t="shared" ca="1" si="22"/>
        <v>R86:R86</v>
      </c>
      <c r="J104" s="35" t="str">
        <f t="shared" ca="1" si="23"/>
        <v>S86:S86</v>
      </c>
      <c r="K104" s="35" t="str">
        <f t="shared" ca="1" si="24"/>
        <v>T86:T86</v>
      </c>
      <c r="L104" s="35" t="str">
        <f t="shared" ca="1" si="25"/>
        <v>M86:U86</v>
      </c>
      <c r="M104" t="str">
        <f t="shared" ca="1" si="26"/>
        <v/>
      </c>
      <c r="N104"/>
      <c r="O104" s="2">
        <v>0</v>
      </c>
      <c r="P104" s="35">
        <v>0</v>
      </c>
      <c r="Q104" s="35">
        <v>0</v>
      </c>
      <c r="R104" s="2">
        <f t="shared" si="27"/>
        <v>0</v>
      </c>
      <c r="S104" s="2">
        <f t="shared" si="28"/>
        <v>0</v>
      </c>
      <c r="T104" s="2">
        <f t="shared" si="29"/>
        <v>0</v>
      </c>
      <c r="U104" s="2">
        <f t="shared" si="30"/>
        <v>1000000</v>
      </c>
    </row>
    <row r="105" spans="1:21" x14ac:dyDescent="0.2">
      <c r="A105" s="72">
        <f t="shared" si="15"/>
        <v>1</v>
      </c>
      <c r="B105" s="70">
        <f t="shared" si="16"/>
        <v>20</v>
      </c>
      <c r="C105" s="70" t="str">
        <f t="shared" ca="1" si="31"/>
        <v/>
      </c>
      <c r="D105" s="64" t="str">
        <f t="shared" ca="1" si="17"/>
        <v/>
      </c>
      <c r="E105" s="64" t="str">
        <f t="shared" ca="1" si="18"/>
        <v/>
      </c>
      <c r="F105" s="64" t="str">
        <f t="shared" ca="1" si="19"/>
        <v/>
      </c>
      <c r="G105" s="71" t="str">
        <f t="shared" ca="1" si="20"/>
        <v/>
      </c>
      <c r="H105" s="35" t="str">
        <f t="shared" ca="1" si="21"/>
        <v>U86:U86</v>
      </c>
      <c r="I105" s="35" t="str">
        <f t="shared" ca="1" si="22"/>
        <v>R86:R86</v>
      </c>
      <c r="J105" s="35" t="str">
        <f t="shared" ca="1" si="23"/>
        <v>S86:S86</v>
      </c>
      <c r="K105" s="35" t="str">
        <f t="shared" ca="1" si="24"/>
        <v>T86:T86</v>
      </c>
      <c r="L105" s="35" t="str">
        <f t="shared" ca="1" si="25"/>
        <v>M86:U86</v>
      </c>
      <c r="M105" t="str">
        <f t="shared" ca="1" si="26"/>
        <v/>
      </c>
      <c r="N105"/>
      <c r="O105" s="2">
        <v>0</v>
      </c>
      <c r="P105" s="35">
        <v>0</v>
      </c>
      <c r="Q105" s="35">
        <v>0</v>
      </c>
      <c r="R105" s="2">
        <f t="shared" si="27"/>
        <v>0</v>
      </c>
      <c r="S105" s="2">
        <f t="shared" si="28"/>
        <v>0</v>
      </c>
      <c r="T105" s="2">
        <f t="shared" si="29"/>
        <v>0</v>
      </c>
      <c r="U105" s="2">
        <f t="shared" si="30"/>
        <v>1000000</v>
      </c>
    </row>
    <row r="106" spans="1:21" x14ac:dyDescent="0.2">
      <c r="A106" s="72">
        <f t="shared" si="15"/>
        <v>1</v>
      </c>
      <c r="B106" s="70">
        <f t="shared" si="16"/>
        <v>21</v>
      </c>
      <c r="C106" s="70" t="str">
        <f t="shared" ca="1" si="31"/>
        <v/>
      </c>
      <c r="D106" s="64" t="str">
        <f t="shared" ca="1" si="17"/>
        <v/>
      </c>
      <c r="E106" s="64" t="str">
        <f t="shared" ca="1" si="18"/>
        <v/>
      </c>
      <c r="F106" s="64" t="str">
        <f t="shared" ca="1" si="19"/>
        <v/>
      </c>
      <c r="G106" s="71" t="str">
        <f t="shared" ca="1" si="20"/>
        <v/>
      </c>
      <c r="H106" s="35" t="str">
        <f t="shared" ca="1" si="21"/>
        <v>U86:U86</v>
      </c>
      <c r="I106" s="35" t="str">
        <f t="shared" ca="1" si="22"/>
        <v>R86:R86</v>
      </c>
      <c r="J106" s="35" t="str">
        <f t="shared" ca="1" si="23"/>
        <v>S86:S86</v>
      </c>
      <c r="K106" s="35" t="str">
        <f t="shared" ca="1" si="24"/>
        <v>T86:T86</v>
      </c>
      <c r="L106" s="35" t="str">
        <f t="shared" ca="1" si="25"/>
        <v>M86:U86</v>
      </c>
      <c r="M106" t="str">
        <f t="shared" ca="1" si="26"/>
        <v/>
      </c>
      <c r="N106"/>
      <c r="O106" s="2">
        <v>0</v>
      </c>
      <c r="P106" s="35">
        <v>0</v>
      </c>
      <c r="Q106" s="35">
        <v>0</v>
      </c>
      <c r="R106" s="2">
        <f t="shared" si="27"/>
        <v>0</v>
      </c>
      <c r="S106" s="2">
        <f t="shared" si="28"/>
        <v>0</v>
      </c>
      <c r="T106" s="2">
        <f t="shared" si="29"/>
        <v>0</v>
      </c>
      <c r="U106" s="2">
        <f t="shared" si="30"/>
        <v>1000000</v>
      </c>
    </row>
    <row r="107" spans="1:21" x14ac:dyDescent="0.2">
      <c r="A107" s="72">
        <f t="shared" si="15"/>
        <v>1</v>
      </c>
      <c r="B107" s="70">
        <f t="shared" si="16"/>
        <v>22</v>
      </c>
      <c r="C107" s="70" t="str">
        <f t="shared" ca="1" si="31"/>
        <v/>
      </c>
      <c r="D107" s="64" t="str">
        <f t="shared" ca="1" si="17"/>
        <v/>
      </c>
      <c r="E107" s="64" t="str">
        <f t="shared" ca="1" si="18"/>
        <v/>
      </c>
      <c r="F107" s="64" t="str">
        <f t="shared" ca="1" si="19"/>
        <v/>
      </c>
      <c r="G107" s="71" t="str">
        <f t="shared" ca="1" si="20"/>
        <v/>
      </c>
      <c r="H107" s="35" t="str">
        <f t="shared" ca="1" si="21"/>
        <v>U86:U86</v>
      </c>
      <c r="I107" s="35" t="str">
        <f t="shared" ca="1" si="22"/>
        <v>R86:R86</v>
      </c>
      <c r="J107" s="35" t="str">
        <f t="shared" ca="1" si="23"/>
        <v>S86:S86</v>
      </c>
      <c r="K107" s="35" t="str">
        <f t="shared" ca="1" si="24"/>
        <v>T86:T86</v>
      </c>
      <c r="L107" s="35" t="str">
        <f t="shared" ca="1" si="25"/>
        <v>M86:U86</v>
      </c>
      <c r="M107" t="str">
        <f t="shared" ca="1" si="26"/>
        <v/>
      </c>
      <c r="N107"/>
      <c r="O107" s="2">
        <v>0</v>
      </c>
      <c r="P107" s="35">
        <v>0</v>
      </c>
      <c r="Q107" s="35">
        <v>0</v>
      </c>
      <c r="R107" s="2">
        <f t="shared" si="27"/>
        <v>0</v>
      </c>
      <c r="S107" s="2">
        <f t="shared" si="28"/>
        <v>0</v>
      </c>
      <c r="T107" s="2">
        <f t="shared" si="29"/>
        <v>0</v>
      </c>
      <c r="U107" s="2">
        <f t="shared" si="30"/>
        <v>1000000</v>
      </c>
    </row>
    <row r="108" spans="1:21" x14ac:dyDescent="0.2">
      <c r="A108" s="72">
        <f t="shared" si="15"/>
        <v>1</v>
      </c>
      <c r="B108" s="70">
        <f t="shared" si="16"/>
        <v>23</v>
      </c>
      <c r="C108" s="70" t="str">
        <f t="shared" ca="1" si="31"/>
        <v/>
      </c>
      <c r="D108" s="64" t="str">
        <f t="shared" ca="1" si="17"/>
        <v/>
      </c>
      <c r="E108" s="64" t="str">
        <f t="shared" ca="1" si="18"/>
        <v/>
      </c>
      <c r="F108" s="64" t="str">
        <f t="shared" ca="1" si="19"/>
        <v/>
      </c>
      <c r="G108" s="71" t="str">
        <f t="shared" ca="1" si="20"/>
        <v/>
      </c>
      <c r="H108" s="35" t="str">
        <f t="shared" ca="1" si="21"/>
        <v>U86:U86</v>
      </c>
      <c r="I108" s="35" t="str">
        <f t="shared" ca="1" si="22"/>
        <v>R86:R86</v>
      </c>
      <c r="J108" s="35" t="str">
        <f t="shared" ca="1" si="23"/>
        <v>S86:S86</v>
      </c>
      <c r="K108" s="35" t="str">
        <f t="shared" ca="1" si="24"/>
        <v>T86:T86</v>
      </c>
      <c r="L108" s="35" t="str">
        <f t="shared" ca="1" si="25"/>
        <v>M86:U86</v>
      </c>
      <c r="M108" t="str">
        <f t="shared" ca="1" si="26"/>
        <v/>
      </c>
      <c r="N108"/>
      <c r="O108" s="2">
        <v>0</v>
      </c>
      <c r="P108" s="35">
        <v>0</v>
      </c>
      <c r="Q108" s="35">
        <v>0</v>
      </c>
      <c r="R108" s="2">
        <f t="shared" si="27"/>
        <v>0</v>
      </c>
      <c r="S108" s="2">
        <f t="shared" si="28"/>
        <v>0</v>
      </c>
      <c r="T108" s="2">
        <f t="shared" si="29"/>
        <v>0</v>
      </c>
      <c r="U108" s="2">
        <f t="shared" si="30"/>
        <v>1000000</v>
      </c>
    </row>
    <row r="109" spans="1:21" x14ac:dyDescent="0.2">
      <c r="A109" s="72">
        <f t="shared" si="15"/>
        <v>1</v>
      </c>
      <c r="B109" s="70">
        <f t="shared" si="16"/>
        <v>24</v>
      </c>
      <c r="C109" s="70" t="str">
        <f t="shared" ca="1" si="31"/>
        <v/>
      </c>
      <c r="D109" s="64" t="str">
        <f t="shared" ca="1" si="17"/>
        <v/>
      </c>
      <c r="E109" s="64" t="str">
        <f t="shared" ca="1" si="18"/>
        <v/>
      </c>
      <c r="F109" s="64" t="str">
        <f t="shared" ca="1" si="19"/>
        <v/>
      </c>
      <c r="G109" s="71" t="str">
        <f t="shared" ca="1" si="20"/>
        <v/>
      </c>
      <c r="H109" s="35" t="str">
        <f t="shared" ca="1" si="21"/>
        <v>U86:U86</v>
      </c>
      <c r="I109" s="35" t="str">
        <f t="shared" ca="1" si="22"/>
        <v>R86:R86</v>
      </c>
      <c r="J109" s="35" t="str">
        <f t="shared" ca="1" si="23"/>
        <v>S86:S86</v>
      </c>
      <c r="K109" s="35" t="str">
        <f t="shared" ca="1" si="24"/>
        <v>T86:T86</v>
      </c>
      <c r="L109" s="35" t="str">
        <f t="shared" ca="1" si="25"/>
        <v>M86:U86</v>
      </c>
      <c r="M109" t="str">
        <f t="shared" ca="1" si="26"/>
        <v/>
      </c>
      <c r="N109"/>
      <c r="O109" s="2">
        <v>0</v>
      </c>
      <c r="P109" s="35">
        <v>0</v>
      </c>
      <c r="Q109" s="35">
        <v>0</v>
      </c>
      <c r="R109" s="2">
        <f t="shared" si="27"/>
        <v>0</v>
      </c>
      <c r="S109" s="2">
        <f t="shared" si="28"/>
        <v>0</v>
      </c>
      <c r="T109" s="2">
        <f t="shared" si="29"/>
        <v>0</v>
      </c>
      <c r="U109" s="2">
        <f t="shared" si="30"/>
        <v>1000000</v>
      </c>
    </row>
    <row r="110" spans="1:21" x14ac:dyDescent="0.2">
      <c r="A110" s="72">
        <f t="shared" si="15"/>
        <v>1</v>
      </c>
      <c r="B110" s="70">
        <f t="shared" si="16"/>
        <v>25</v>
      </c>
      <c r="C110" s="70" t="str">
        <f t="shared" ca="1" si="31"/>
        <v/>
      </c>
      <c r="D110" s="64" t="str">
        <f t="shared" ca="1" si="17"/>
        <v/>
      </c>
      <c r="E110" s="64" t="str">
        <f t="shared" ca="1" si="18"/>
        <v/>
      </c>
      <c r="F110" s="64" t="str">
        <f t="shared" ca="1" si="19"/>
        <v/>
      </c>
      <c r="G110" s="71" t="str">
        <f t="shared" ca="1" si="20"/>
        <v/>
      </c>
      <c r="H110" s="35" t="str">
        <f t="shared" ca="1" si="21"/>
        <v>U86:U86</v>
      </c>
      <c r="I110" s="35" t="str">
        <f t="shared" ca="1" si="22"/>
        <v>R86:R86</v>
      </c>
      <c r="J110" s="35" t="str">
        <f t="shared" ca="1" si="23"/>
        <v>S86:S86</v>
      </c>
      <c r="K110" s="35" t="str">
        <f t="shared" ca="1" si="24"/>
        <v>T86:T86</v>
      </c>
      <c r="L110" s="35" t="str">
        <f t="shared" ca="1" si="25"/>
        <v>M86:U86</v>
      </c>
      <c r="M110" t="str">
        <f t="shared" ca="1" si="26"/>
        <v/>
      </c>
      <c r="N110"/>
      <c r="O110" s="2">
        <v>0</v>
      </c>
      <c r="P110" s="35">
        <v>0</v>
      </c>
      <c r="Q110" s="35">
        <v>0</v>
      </c>
      <c r="R110" s="2">
        <f t="shared" si="27"/>
        <v>0</v>
      </c>
      <c r="S110" s="2">
        <f t="shared" si="28"/>
        <v>0</v>
      </c>
      <c r="T110" s="2">
        <f t="shared" si="29"/>
        <v>0</v>
      </c>
      <c r="U110" s="2">
        <f t="shared" si="30"/>
        <v>1000000</v>
      </c>
    </row>
    <row r="111" spans="1:21" x14ac:dyDescent="0.2">
      <c r="A111" s="72">
        <f t="shared" si="15"/>
        <v>1</v>
      </c>
      <c r="B111" s="70">
        <f t="shared" si="16"/>
        <v>26</v>
      </c>
      <c r="C111" s="70" t="str">
        <f t="shared" ca="1" si="31"/>
        <v/>
      </c>
      <c r="D111" s="64" t="str">
        <f t="shared" ca="1" si="17"/>
        <v/>
      </c>
      <c r="E111" s="64" t="str">
        <f t="shared" ca="1" si="18"/>
        <v/>
      </c>
      <c r="F111" s="64" t="str">
        <f t="shared" ca="1" si="19"/>
        <v/>
      </c>
      <c r="G111" s="71" t="str">
        <f t="shared" ca="1" si="20"/>
        <v/>
      </c>
      <c r="H111" s="35" t="str">
        <f t="shared" ca="1" si="21"/>
        <v>U86:U86</v>
      </c>
      <c r="I111" s="35" t="str">
        <f t="shared" ca="1" si="22"/>
        <v>R86:R86</v>
      </c>
      <c r="J111" s="35" t="str">
        <f t="shared" ca="1" si="23"/>
        <v>S86:S86</v>
      </c>
      <c r="K111" s="35" t="str">
        <f t="shared" ca="1" si="24"/>
        <v>T86:T86</v>
      </c>
      <c r="L111" s="35" t="str">
        <f t="shared" ca="1" si="25"/>
        <v>M86:U86</v>
      </c>
      <c r="M111" t="str">
        <f t="shared" ca="1" si="26"/>
        <v/>
      </c>
      <c r="N111"/>
      <c r="O111" s="2">
        <v>0</v>
      </c>
      <c r="P111" s="35">
        <v>0</v>
      </c>
      <c r="Q111" s="35">
        <v>0</v>
      </c>
      <c r="R111" s="2">
        <f t="shared" si="27"/>
        <v>0</v>
      </c>
      <c r="S111" s="2">
        <f t="shared" si="28"/>
        <v>0</v>
      </c>
      <c r="T111" s="2">
        <f t="shared" si="29"/>
        <v>0</v>
      </c>
      <c r="U111" s="2">
        <f t="shared" si="30"/>
        <v>1000000</v>
      </c>
    </row>
    <row r="112" spans="1:21" x14ac:dyDescent="0.2">
      <c r="A112" s="72">
        <f t="shared" si="15"/>
        <v>1</v>
      </c>
      <c r="B112" s="70">
        <f t="shared" si="16"/>
        <v>27</v>
      </c>
      <c r="C112" s="70" t="str">
        <f t="shared" ca="1" si="31"/>
        <v/>
      </c>
      <c r="D112" s="64" t="str">
        <f t="shared" ca="1" si="17"/>
        <v/>
      </c>
      <c r="E112" s="64" t="str">
        <f t="shared" ca="1" si="18"/>
        <v/>
      </c>
      <c r="F112" s="64" t="str">
        <f t="shared" ca="1" si="19"/>
        <v/>
      </c>
      <c r="G112" s="71" t="str">
        <f t="shared" ca="1" si="20"/>
        <v/>
      </c>
      <c r="H112" s="35" t="str">
        <f t="shared" ca="1" si="21"/>
        <v>U86:U86</v>
      </c>
      <c r="I112" s="35" t="str">
        <f t="shared" ca="1" si="22"/>
        <v>R86:R86</v>
      </c>
      <c r="J112" s="35" t="str">
        <f t="shared" ca="1" si="23"/>
        <v>S86:S86</v>
      </c>
      <c r="K112" s="35" t="str">
        <f t="shared" ca="1" si="24"/>
        <v>T86:T86</v>
      </c>
      <c r="L112" s="35" t="str">
        <f t="shared" ca="1" si="25"/>
        <v>M86:U86</v>
      </c>
      <c r="M112" t="str">
        <f t="shared" ca="1" si="26"/>
        <v/>
      </c>
      <c r="N112"/>
      <c r="O112" s="2">
        <v>0</v>
      </c>
      <c r="P112" s="35">
        <v>0</v>
      </c>
      <c r="Q112" s="35">
        <v>0</v>
      </c>
      <c r="R112" s="2">
        <f t="shared" si="27"/>
        <v>0</v>
      </c>
      <c r="S112" s="2">
        <f t="shared" si="28"/>
        <v>0</v>
      </c>
      <c r="T112" s="2">
        <f t="shared" si="29"/>
        <v>0</v>
      </c>
      <c r="U112" s="2">
        <f t="shared" si="30"/>
        <v>1000000</v>
      </c>
    </row>
    <row r="113" spans="1:21" x14ac:dyDescent="0.2">
      <c r="A113" s="72">
        <f t="shared" si="15"/>
        <v>1</v>
      </c>
      <c r="B113" s="70">
        <f t="shared" si="16"/>
        <v>28</v>
      </c>
      <c r="C113" s="70" t="str">
        <f t="shared" ca="1" si="31"/>
        <v/>
      </c>
      <c r="D113" s="64" t="str">
        <f t="shared" ca="1" si="17"/>
        <v/>
      </c>
      <c r="E113" s="64" t="str">
        <f t="shared" ca="1" si="18"/>
        <v/>
      </c>
      <c r="F113" s="64" t="str">
        <f t="shared" ca="1" si="19"/>
        <v/>
      </c>
      <c r="G113" s="71" t="str">
        <f t="shared" ca="1" si="20"/>
        <v/>
      </c>
      <c r="H113" s="35" t="str">
        <f t="shared" ca="1" si="21"/>
        <v>U86:U86</v>
      </c>
      <c r="I113" s="35" t="str">
        <f t="shared" ca="1" si="22"/>
        <v>R86:R86</v>
      </c>
      <c r="J113" s="35" t="str">
        <f t="shared" ca="1" si="23"/>
        <v>S86:S86</v>
      </c>
      <c r="K113" s="35" t="str">
        <f t="shared" ca="1" si="24"/>
        <v>T86:T86</v>
      </c>
      <c r="L113" s="35" t="str">
        <f t="shared" ca="1" si="25"/>
        <v>M86:U86</v>
      </c>
      <c r="M113" t="str">
        <f t="shared" ca="1" si="26"/>
        <v/>
      </c>
      <c r="N113"/>
      <c r="O113" s="2">
        <v>0</v>
      </c>
      <c r="P113" s="35">
        <v>0</v>
      </c>
      <c r="Q113" s="35">
        <v>0</v>
      </c>
      <c r="R113" s="2">
        <f t="shared" si="27"/>
        <v>0</v>
      </c>
      <c r="S113" s="2">
        <f t="shared" si="28"/>
        <v>0</v>
      </c>
      <c r="T113" s="2">
        <f t="shared" si="29"/>
        <v>0</v>
      </c>
      <c r="U113" s="2">
        <f t="shared" si="30"/>
        <v>1000000</v>
      </c>
    </row>
    <row r="114" spans="1:21" x14ac:dyDescent="0.2">
      <c r="A114" s="72">
        <f t="shared" si="15"/>
        <v>1</v>
      </c>
      <c r="B114" s="70">
        <f t="shared" si="16"/>
        <v>29</v>
      </c>
      <c r="C114" s="70" t="str">
        <f t="shared" ca="1" si="31"/>
        <v/>
      </c>
      <c r="D114" s="64" t="str">
        <f t="shared" ca="1" si="17"/>
        <v/>
      </c>
      <c r="E114" s="64" t="str">
        <f t="shared" ca="1" si="18"/>
        <v/>
      </c>
      <c r="F114" s="64" t="str">
        <f t="shared" ca="1" si="19"/>
        <v/>
      </c>
      <c r="G114" s="71" t="str">
        <f t="shared" ca="1" si="20"/>
        <v/>
      </c>
      <c r="H114" s="35" t="str">
        <f t="shared" ca="1" si="21"/>
        <v>U86:U86</v>
      </c>
      <c r="I114" s="35" t="str">
        <f t="shared" ca="1" si="22"/>
        <v>R86:R86</v>
      </c>
      <c r="J114" s="35" t="str">
        <f t="shared" ca="1" si="23"/>
        <v>S86:S86</v>
      </c>
      <c r="K114" s="35" t="str">
        <f t="shared" ca="1" si="24"/>
        <v>T86:T86</v>
      </c>
      <c r="L114" s="35" t="str">
        <f t="shared" ca="1" si="25"/>
        <v>M86:U86</v>
      </c>
      <c r="M114" t="str">
        <f t="shared" ca="1" si="26"/>
        <v/>
      </c>
      <c r="N114"/>
      <c r="O114" s="2">
        <v>0</v>
      </c>
      <c r="P114" s="35">
        <v>0</v>
      </c>
      <c r="Q114" s="35">
        <v>0</v>
      </c>
      <c r="R114" s="2">
        <f t="shared" si="27"/>
        <v>0</v>
      </c>
      <c r="S114" s="2">
        <f t="shared" si="28"/>
        <v>0</v>
      </c>
      <c r="T114" s="2">
        <f t="shared" si="29"/>
        <v>0</v>
      </c>
      <c r="U114" s="2">
        <f t="shared" si="30"/>
        <v>1000000</v>
      </c>
    </row>
    <row r="115" spans="1:21" x14ac:dyDescent="0.2">
      <c r="A115" s="72">
        <f t="shared" si="15"/>
        <v>1</v>
      </c>
      <c r="B115" s="70">
        <f t="shared" si="16"/>
        <v>30</v>
      </c>
      <c r="C115" s="70" t="str">
        <f t="shared" ca="1" si="31"/>
        <v/>
      </c>
      <c r="D115" s="64" t="str">
        <f t="shared" ca="1" si="17"/>
        <v/>
      </c>
      <c r="E115" s="64" t="str">
        <f t="shared" ca="1" si="18"/>
        <v/>
      </c>
      <c r="F115" s="64" t="str">
        <f t="shared" ca="1" si="19"/>
        <v/>
      </c>
      <c r="G115" s="71" t="str">
        <f t="shared" ca="1" si="20"/>
        <v/>
      </c>
      <c r="H115" s="35" t="str">
        <f t="shared" ca="1" si="21"/>
        <v>U86:U86</v>
      </c>
      <c r="I115" s="35" t="str">
        <f t="shared" ca="1" si="22"/>
        <v>R86:R86</v>
      </c>
      <c r="J115" s="35" t="str">
        <f t="shared" ca="1" si="23"/>
        <v>S86:S86</v>
      </c>
      <c r="K115" s="35" t="str">
        <f t="shared" ca="1" si="24"/>
        <v>T86:T86</v>
      </c>
      <c r="L115" s="35" t="str">
        <f t="shared" ca="1" si="25"/>
        <v>M86:U86</v>
      </c>
      <c r="M115" t="str">
        <f t="shared" ca="1" si="26"/>
        <v/>
      </c>
      <c r="N115"/>
      <c r="O115" s="2">
        <v>0</v>
      </c>
      <c r="P115" s="35">
        <v>0</v>
      </c>
      <c r="Q115" s="35">
        <v>0</v>
      </c>
      <c r="R115" s="2">
        <f t="shared" si="27"/>
        <v>0</v>
      </c>
      <c r="S115" s="2">
        <f t="shared" si="28"/>
        <v>0</v>
      </c>
      <c r="T115" s="2">
        <f t="shared" si="29"/>
        <v>0</v>
      </c>
      <c r="U115" s="2">
        <f t="shared" si="30"/>
        <v>1000000</v>
      </c>
    </row>
    <row r="116" spans="1:21" x14ac:dyDescent="0.2">
      <c r="A116" s="72">
        <f t="shared" si="15"/>
        <v>1</v>
      </c>
      <c r="B116" s="70">
        <f t="shared" si="16"/>
        <v>31</v>
      </c>
      <c r="C116" s="70" t="str">
        <f t="shared" ca="1" si="31"/>
        <v/>
      </c>
      <c r="D116" s="64" t="str">
        <f t="shared" ca="1" si="17"/>
        <v/>
      </c>
      <c r="E116" s="64" t="str">
        <f t="shared" ca="1" si="18"/>
        <v/>
      </c>
      <c r="F116" s="64" t="str">
        <f t="shared" ca="1" si="19"/>
        <v/>
      </c>
      <c r="G116" s="71" t="str">
        <f t="shared" ca="1" si="20"/>
        <v/>
      </c>
      <c r="H116" s="35" t="str">
        <f t="shared" ca="1" si="21"/>
        <v>U86:U86</v>
      </c>
      <c r="I116" s="35" t="str">
        <f t="shared" ca="1" si="22"/>
        <v>R86:R86</v>
      </c>
      <c r="J116" s="35" t="str">
        <f t="shared" ca="1" si="23"/>
        <v>S86:S86</v>
      </c>
      <c r="K116" s="35" t="str">
        <f t="shared" ca="1" si="24"/>
        <v>T86:T86</v>
      </c>
      <c r="L116" s="35" t="str">
        <f t="shared" ca="1" si="25"/>
        <v>M86:U86</v>
      </c>
      <c r="M116" t="str">
        <f t="shared" ca="1" si="26"/>
        <v/>
      </c>
      <c r="N116"/>
      <c r="O116" s="2">
        <v>0</v>
      </c>
      <c r="P116" s="35">
        <v>0</v>
      </c>
      <c r="Q116" s="35">
        <v>0</v>
      </c>
      <c r="R116" s="2">
        <f t="shared" si="27"/>
        <v>0</v>
      </c>
      <c r="S116" s="2">
        <f t="shared" si="28"/>
        <v>0</v>
      </c>
      <c r="T116" s="2">
        <f t="shared" si="29"/>
        <v>0</v>
      </c>
      <c r="U116" s="2">
        <f t="shared" si="30"/>
        <v>1000000</v>
      </c>
    </row>
    <row r="117" spans="1:21" x14ac:dyDescent="0.2">
      <c r="A117" s="72">
        <f t="shared" si="15"/>
        <v>1</v>
      </c>
      <c r="B117" s="70">
        <f t="shared" si="16"/>
        <v>32</v>
      </c>
      <c r="C117" s="70" t="str">
        <f t="shared" ca="1" si="31"/>
        <v/>
      </c>
      <c r="D117" s="64" t="str">
        <f t="shared" ca="1" si="17"/>
        <v/>
      </c>
      <c r="E117" s="64" t="str">
        <f t="shared" ca="1" si="18"/>
        <v/>
      </c>
      <c r="F117" s="64" t="str">
        <f t="shared" ca="1" si="19"/>
        <v/>
      </c>
      <c r="G117" s="71" t="str">
        <f t="shared" ca="1" si="20"/>
        <v/>
      </c>
      <c r="H117" s="35" t="str">
        <f t="shared" ca="1" si="21"/>
        <v>U86:U86</v>
      </c>
      <c r="I117" s="35" t="str">
        <f t="shared" ca="1" si="22"/>
        <v>R86:R86</v>
      </c>
      <c r="J117" s="35" t="str">
        <f t="shared" ca="1" si="23"/>
        <v>S86:S86</v>
      </c>
      <c r="K117" s="35" t="str">
        <f t="shared" ca="1" si="24"/>
        <v>T86:T86</v>
      </c>
      <c r="L117" s="35" t="str">
        <f t="shared" ca="1" si="25"/>
        <v>M86:U86</v>
      </c>
      <c r="M117" t="str">
        <f t="shared" ca="1" si="26"/>
        <v/>
      </c>
      <c r="N117"/>
      <c r="O117" s="2">
        <v>0</v>
      </c>
      <c r="P117" s="35">
        <v>0</v>
      </c>
      <c r="Q117" s="35">
        <v>0</v>
      </c>
      <c r="R117" s="2">
        <f t="shared" si="27"/>
        <v>0</v>
      </c>
      <c r="S117" s="2">
        <f t="shared" si="28"/>
        <v>0</v>
      </c>
      <c r="T117" s="2">
        <f t="shared" si="29"/>
        <v>0</v>
      </c>
      <c r="U117" s="2">
        <f t="shared" si="30"/>
        <v>1000000</v>
      </c>
    </row>
    <row r="118" spans="1:21" x14ac:dyDescent="0.2">
      <c r="A118" s="72">
        <f t="shared" si="15"/>
        <v>1</v>
      </c>
      <c r="B118" s="70">
        <f t="shared" si="16"/>
        <v>33</v>
      </c>
      <c r="C118" s="70" t="str">
        <f t="shared" ca="1" si="31"/>
        <v/>
      </c>
      <c r="D118" s="64" t="str">
        <f t="shared" ref="D118:D135" ca="1" si="32">IF($C118="","",IF(ISERROR(VLOOKUP(C118,Athletes,2,FALSE)),"Unknown Athlete",PROPER(VLOOKUP(C118,Athletes,2,FALSE))))</f>
        <v/>
      </c>
      <c r="E118" s="64" t="str">
        <f t="shared" ref="E118:E135" ca="1" si="33">IF($C118="","",IF(VLOOKUP(C118,Athletes,3,FALSE)="","",VLOOKUP(C118,Athletes,3,FALSE)))</f>
        <v/>
      </c>
      <c r="F118" s="64" t="str">
        <f t="shared" ca="1" si="19"/>
        <v/>
      </c>
      <c r="G118" s="71" t="str">
        <f t="shared" ca="1" si="20"/>
        <v/>
      </c>
      <c r="H118" s="35" t="str">
        <f t="shared" ca="1" si="21"/>
        <v>U86:U86</v>
      </c>
      <c r="I118" s="35" t="str">
        <f t="shared" ca="1" si="22"/>
        <v>R86:R86</v>
      </c>
      <c r="J118" s="35" t="str">
        <f t="shared" ca="1" si="23"/>
        <v>S86:S86</v>
      </c>
      <c r="K118" s="35" t="str">
        <f t="shared" ca="1" si="24"/>
        <v>T86:T86</v>
      </c>
      <c r="L118" s="35" t="str">
        <f t="shared" ca="1" si="25"/>
        <v>M86:U86</v>
      </c>
      <c r="M118" t="str">
        <f t="shared" ca="1" si="26"/>
        <v/>
      </c>
      <c r="N118"/>
      <c r="O118" s="2">
        <v>0</v>
      </c>
      <c r="P118" s="35">
        <v>0</v>
      </c>
      <c r="Q118" s="35">
        <v>0</v>
      </c>
      <c r="R118" s="2">
        <f t="shared" si="27"/>
        <v>0</v>
      </c>
      <c r="S118" s="2">
        <f t="shared" si="28"/>
        <v>0</v>
      </c>
      <c r="T118" s="2">
        <f t="shared" si="29"/>
        <v>0</v>
      </c>
      <c r="U118" s="2">
        <f t="shared" si="30"/>
        <v>1000000</v>
      </c>
    </row>
    <row r="119" spans="1:21" x14ac:dyDescent="0.2">
      <c r="A119" s="72">
        <f t="shared" si="15"/>
        <v>1</v>
      </c>
      <c r="B119" s="70">
        <f t="shared" si="16"/>
        <v>34</v>
      </c>
      <c r="C119" s="70" t="str">
        <f t="shared" ca="1" si="31"/>
        <v/>
      </c>
      <c r="D119" s="64" t="str">
        <f t="shared" ca="1" si="32"/>
        <v/>
      </c>
      <c r="E119" s="64" t="str">
        <f t="shared" ca="1" si="33"/>
        <v/>
      </c>
      <c r="F119" s="64" t="str">
        <f t="shared" ca="1" si="19"/>
        <v/>
      </c>
      <c r="G119" s="71" t="str">
        <f t="shared" ca="1" si="20"/>
        <v/>
      </c>
      <c r="H119" s="35" t="str">
        <f t="shared" ca="1" si="21"/>
        <v>U86:U86</v>
      </c>
      <c r="I119" s="35" t="str">
        <f t="shared" ca="1" si="22"/>
        <v>R86:R86</v>
      </c>
      <c r="J119" s="35" t="str">
        <f t="shared" ca="1" si="23"/>
        <v>S86:S86</v>
      </c>
      <c r="K119" s="35" t="str">
        <f t="shared" ca="1" si="24"/>
        <v>T86:T86</v>
      </c>
      <c r="L119" s="35" t="str">
        <f t="shared" ca="1" si="25"/>
        <v>M86:U86</v>
      </c>
      <c r="M119" t="str">
        <f t="shared" ca="1" si="26"/>
        <v/>
      </c>
      <c r="N119"/>
      <c r="O119" s="2">
        <v>0</v>
      </c>
      <c r="P119" s="35">
        <v>0</v>
      </c>
      <c r="Q119" s="35">
        <v>0</v>
      </c>
      <c r="R119" s="2">
        <f t="shared" si="27"/>
        <v>0</v>
      </c>
      <c r="S119" s="2">
        <f t="shared" si="28"/>
        <v>0</v>
      </c>
      <c r="T119" s="2">
        <f t="shared" si="29"/>
        <v>0</v>
      </c>
      <c r="U119" s="2">
        <f t="shared" si="30"/>
        <v>1000000</v>
      </c>
    </row>
    <row r="120" spans="1:21" x14ac:dyDescent="0.2">
      <c r="A120" s="72">
        <f t="shared" si="15"/>
        <v>1</v>
      </c>
      <c r="B120" s="70">
        <f t="shared" si="16"/>
        <v>35</v>
      </c>
      <c r="C120" s="70" t="str">
        <f t="shared" ca="1" si="31"/>
        <v/>
      </c>
      <c r="D120" s="64" t="str">
        <f t="shared" ca="1" si="32"/>
        <v/>
      </c>
      <c r="E120" s="64" t="str">
        <f t="shared" ca="1" si="33"/>
        <v/>
      </c>
      <c r="F120" s="64" t="str">
        <f t="shared" ca="1" si="19"/>
        <v/>
      </c>
      <c r="G120" s="71" t="str">
        <f t="shared" ca="1" si="20"/>
        <v/>
      </c>
      <c r="H120" s="35" t="str">
        <f t="shared" ca="1" si="21"/>
        <v>U86:U86</v>
      </c>
      <c r="I120" s="35" t="str">
        <f t="shared" ca="1" si="22"/>
        <v>R86:R86</v>
      </c>
      <c r="J120" s="35" t="str">
        <f t="shared" ca="1" si="23"/>
        <v>S86:S86</v>
      </c>
      <c r="K120" s="35" t="str">
        <f t="shared" ca="1" si="24"/>
        <v>T86:T86</v>
      </c>
      <c r="L120" s="35" t="str">
        <f t="shared" ca="1" si="25"/>
        <v>M86:U86</v>
      </c>
      <c r="M120" t="str">
        <f t="shared" ca="1" si="26"/>
        <v/>
      </c>
      <c r="N120"/>
      <c r="O120" s="2">
        <v>0</v>
      </c>
      <c r="P120" s="35">
        <v>0</v>
      </c>
      <c r="Q120" s="35">
        <v>0</v>
      </c>
      <c r="R120" s="2">
        <f t="shared" si="27"/>
        <v>0</v>
      </c>
      <c r="S120" s="2">
        <f t="shared" si="28"/>
        <v>0</v>
      </c>
      <c r="T120" s="2">
        <f t="shared" si="29"/>
        <v>0</v>
      </c>
      <c r="U120" s="2">
        <f t="shared" si="30"/>
        <v>1000000</v>
      </c>
    </row>
    <row r="121" spans="1:21" x14ac:dyDescent="0.2">
      <c r="A121" s="72">
        <f t="shared" si="15"/>
        <v>1</v>
      </c>
      <c r="B121" s="70">
        <f t="shared" si="16"/>
        <v>36</v>
      </c>
      <c r="C121" s="70" t="str">
        <f t="shared" ca="1" si="31"/>
        <v/>
      </c>
      <c r="D121" s="64" t="str">
        <f t="shared" ca="1" si="32"/>
        <v/>
      </c>
      <c r="E121" s="64" t="str">
        <f t="shared" ca="1" si="33"/>
        <v/>
      </c>
      <c r="F121" s="64" t="str">
        <f t="shared" ca="1" si="19"/>
        <v/>
      </c>
      <c r="G121" s="71" t="str">
        <f t="shared" ca="1" si="20"/>
        <v/>
      </c>
      <c r="H121" s="35" t="str">
        <f t="shared" ca="1" si="21"/>
        <v>U86:U86</v>
      </c>
      <c r="I121" s="35" t="str">
        <f t="shared" ca="1" si="22"/>
        <v>R86:R86</v>
      </c>
      <c r="J121" s="35" t="str">
        <f t="shared" ca="1" si="23"/>
        <v>S86:S86</v>
      </c>
      <c r="K121" s="35" t="str">
        <f t="shared" ca="1" si="24"/>
        <v>T86:T86</v>
      </c>
      <c r="L121" s="35" t="str">
        <f t="shared" ca="1" si="25"/>
        <v>M86:U86</v>
      </c>
      <c r="M121" t="str">
        <f t="shared" ca="1" si="26"/>
        <v/>
      </c>
      <c r="N121"/>
      <c r="O121" s="2">
        <v>0</v>
      </c>
      <c r="P121" s="35">
        <v>0</v>
      </c>
      <c r="Q121" s="35">
        <v>0</v>
      </c>
      <c r="R121" s="2">
        <f t="shared" si="27"/>
        <v>0</v>
      </c>
      <c r="S121" s="2">
        <f t="shared" si="28"/>
        <v>0</v>
      </c>
      <c r="T121" s="2">
        <f t="shared" si="29"/>
        <v>0</v>
      </c>
      <c r="U121" s="2">
        <f t="shared" si="30"/>
        <v>1000000</v>
      </c>
    </row>
    <row r="122" spans="1:21" x14ac:dyDescent="0.2">
      <c r="A122" s="72">
        <f t="shared" si="15"/>
        <v>1</v>
      </c>
      <c r="B122" s="70">
        <f t="shared" si="16"/>
        <v>37</v>
      </c>
      <c r="C122" s="70" t="str">
        <f t="shared" ca="1" si="31"/>
        <v/>
      </c>
      <c r="D122" s="64" t="str">
        <f t="shared" ca="1" si="32"/>
        <v/>
      </c>
      <c r="E122" s="64" t="str">
        <f t="shared" ca="1" si="33"/>
        <v/>
      </c>
      <c r="F122" s="64" t="str">
        <f t="shared" ca="1" si="19"/>
        <v/>
      </c>
      <c r="G122" s="71" t="str">
        <f t="shared" ca="1" si="20"/>
        <v/>
      </c>
      <c r="H122" s="35" t="str">
        <f t="shared" ca="1" si="21"/>
        <v>U86:U86</v>
      </c>
      <c r="I122" s="35" t="str">
        <f t="shared" ca="1" si="22"/>
        <v>R86:R86</v>
      </c>
      <c r="J122" s="35" t="str">
        <f t="shared" ca="1" si="23"/>
        <v>S86:S86</v>
      </c>
      <c r="K122" s="35" t="str">
        <f t="shared" ca="1" si="24"/>
        <v>T86:T86</v>
      </c>
      <c r="L122" s="35" t="str">
        <f t="shared" ca="1" si="25"/>
        <v>M86:U86</v>
      </c>
      <c r="M122" t="str">
        <f t="shared" ca="1" si="26"/>
        <v/>
      </c>
      <c r="N122"/>
      <c r="O122" s="2">
        <v>0</v>
      </c>
      <c r="P122" s="35">
        <v>0</v>
      </c>
      <c r="Q122" s="35">
        <v>0</v>
      </c>
      <c r="R122" s="2">
        <f t="shared" si="27"/>
        <v>0</v>
      </c>
      <c r="S122" s="2">
        <f t="shared" si="28"/>
        <v>0</v>
      </c>
      <c r="T122" s="2">
        <f t="shared" si="29"/>
        <v>0</v>
      </c>
      <c r="U122" s="2">
        <f t="shared" si="30"/>
        <v>1000000</v>
      </c>
    </row>
    <row r="123" spans="1:21" x14ac:dyDescent="0.2">
      <c r="A123" s="72">
        <f t="shared" si="15"/>
        <v>1</v>
      </c>
      <c r="B123" s="70">
        <f t="shared" si="16"/>
        <v>38</v>
      </c>
      <c r="C123" s="70" t="str">
        <f t="shared" ca="1" si="31"/>
        <v/>
      </c>
      <c r="D123" s="64" t="str">
        <f t="shared" ca="1" si="32"/>
        <v/>
      </c>
      <c r="E123" s="64" t="str">
        <f t="shared" ca="1" si="33"/>
        <v/>
      </c>
      <c r="F123" s="64" t="str">
        <f t="shared" ca="1" si="19"/>
        <v/>
      </c>
      <c r="G123" s="71" t="str">
        <f t="shared" ca="1" si="20"/>
        <v/>
      </c>
      <c r="H123" s="35" t="str">
        <f t="shared" ca="1" si="21"/>
        <v>U86:U86</v>
      </c>
      <c r="I123" s="35" t="str">
        <f t="shared" ca="1" si="22"/>
        <v>R86:R86</v>
      </c>
      <c r="J123" s="35" t="str">
        <f t="shared" ca="1" si="23"/>
        <v>S86:S86</v>
      </c>
      <c r="K123" s="35" t="str">
        <f t="shared" ca="1" si="24"/>
        <v>T86:T86</v>
      </c>
      <c r="L123" s="35" t="str">
        <f t="shared" ca="1" si="25"/>
        <v>M86:U86</v>
      </c>
      <c r="M123" t="str">
        <f t="shared" ca="1" si="26"/>
        <v/>
      </c>
      <c r="N123"/>
      <c r="O123" s="2">
        <v>0</v>
      </c>
      <c r="P123" s="35">
        <v>0</v>
      </c>
      <c r="Q123" s="35">
        <v>0</v>
      </c>
      <c r="R123" s="2">
        <f t="shared" si="27"/>
        <v>0</v>
      </c>
      <c r="S123" s="2">
        <f t="shared" si="28"/>
        <v>0</v>
      </c>
      <c r="T123" s="2">
        <f t="shared" si="29"/>
        <v>0</v>
      </c>
      <c r="U123" s="2">
        <f t="shared" si="30"/>
        <v>1000000</v>
      </c>
    </row>
    <row r="124" spans="1:21" x14ac:dyDescent="0.2">
      <c r="A124" s="72">
        <f t="shared" si="15"/>
        <v>1</v>
      </c>
      <c r="B124" s="70">
        <f t="shared" si="16"/>
        <v>39</v>
      </c>
      <c r="C124" s="70" t="str">
        <f t="shared" ca="1" si="31"/>
        <v/>
      </c>
      <c r="D124" s="64" t="str">
        <f t="shared" ca="1" si="32"/>
        <v/>
      </c>
      <c r="E124" s="64" t="str">
        <f t="shared" ca="1" si="33"/>
        <v/>
      </c>
      <c r="F124" s="64" t="str">
        <f t="shared" ca="1" si="19"/>
        <v/>
      </c>
      <c r="G124" s="71" t="str">
        <f t="shared" ca="1" si="20"/>
        <v/>
      </c>
      <c r="H124" s="35" t="str">
        <f t="shared" ca="1" si="21"/>
        <v>U86:U86</v>
      </c>
      <c r="I124" s="35" t="str">
        <f t="shared" ca="1" si="22"/>
        <v>R86:R86</v>
      </c>
      <c r="J124" s="35" t="str">
        <f t="shared" ca="1" si="23"/>
        <v>S86:S86</v>
      </c>
      <c r="K124" s="35" t="str">
        <f t="shared" ca="1" si="24"/>
        <v>T86:T86</v>
      </c>
      <c r="L124" s="35" t="str">
        <f t="shared" ca="1" si="25"/>
        <v>M86:U86</v>
      </c>
      <c r="M124" t="str">
        <f t="shared" ca="1" si="26"/>
        <v/>
      </c>
      <c r="N124"/>
      <c r="O124" s="2">
        <v>0</v>
      </c>
      <c r="P124" s="35">
        <v>0</v>
      </c>
      <c r="Q124" s="35">
        <v>0</v>
      </c>
      <c r="R124" s="2">
        <f t="shared" si="27"/>
        <v>0</v>
      </c>
      <c r="S124" s="2">
        <f t="shared" si="28"/>
        <v>0</v>
      </c>
      <c r="T124" s="2">
        <f t="shared" si="29"/>
        <v>0</v>
      </c>
      <c r="U124" s="2">
        <f t="shared" si="30"/>
        <v>1000000</v>
      </c>
    </row>
    <row r="125" spans="1:21" x14ac:dyDescent="0.2">
      <c r="A125" s="72">
        <f t="shared" si="15"/>
        <v>1</v>
      </c>
      <c r="B125" s="70">
        <f t="shared" si="16"/>
        <v>40</v>
      </c>
      <c r="C125" s="70" t="str">
        <f t="shared" ca="1" si="31"/>
        <v/>
      </c>
      <c r="D125" s="64" t="str">
        <f t="shared" ca="1" si="32"/>
        <v/>
      </c>
      <c r="E125" s="64" t="str">
        <f t="shared" ca="1" si="33"/>
        <v/>
      </c>
      <c r="F125" s="64" t="str">
        <f t="shared" ca="1" si="19"/>
        <v/>
      </c>
      <c r="G125" s="71" t="str">
        <f t="shared" ca="1" si="20"/>
        <v/>
      </c>
      <c r="H125" s="35" t="str">
        <f t="shared" ca="1" si="21"/>
        <v>U86:U86</v>
      </c>
      <c r="I125" s="35" t="str">
        <f t="shared" ca="1" si="22"/>
        <v>R86:R86</v>
      </c>
      <c r="J125" s="35" t="str">
        <f t="shared" ca="1" si="23"/>
        <v>S86:S86</v>
      </c>
      <c r="K125" s="35" t="str">
        <f t="shared" ca="1" si="24"/>
        <v>T86:T86</v>
      </c>
      <c r="L125" s="35" t="str">
        <f t="shared" ca="1" si="25"/>
        <v>M86:U86</v>
      </c>
      <c r="M125" t="str">
        <f t="shared" ca="1" si="26"/>
        <v/>
      </c>
      <c r="N125"/>
      <c r="O125" s="2">
        <v>0</v>
      </c>
      <c r="P125" s="35">
        <v>0</v>
      </c>
      <c r="Q125" s="35">
        <v>0</v>
      </c>
      <c r="R125" s="2">
        <f t="shared" si="27"/>
        <v>0</v>
      </c>
      <c r="S125" s="2">
        <f t="shared" si="28"/>
        <v>0</v>
      </c>
      <c r="T125" s="2">
        <f t="shared" si="29"/>
        <v>0</v>
      </c>
      <c r="U125" s="2">
        <f t="shared" si="30"/>
        <v>1000000</v>
      </c>
    </row>
    <row r="126" spans="1:21" x14ac:dyDescent="0.2">
      <c r="A126" s="72">
        <f t="shared" si="15"/>
        <v>1</v>
      </c>
      <c r="B126" s="70">
        <f t="shared" si="16"/>
        <v>41</v>
      </c>
      <c r="C126" s="70" t="str">
        <f t="shared" ca="1" si="31"/>
        <v/>
      </c>
      <c r="D126" s="64" t="str">
        <f t="shared" ca="1" si="32"/>
        <v/>
      </c>
      <c r="E126" s="64" t="str">
        <f t="shared" ca="1" si="33"/>
        <v/>
      </c>
      <c r="F126" s="64" t="str">
        <f t="shared" ca="1" si="19"/>
        <v/>
      </c>
      <c r="G126" s="71" t="str">
        <f t="shared" ca="1" si="20"/>
        <v/>
      </c>
      <c r="H126" s="35" t="str">
        <f t="shared" ca="1" si="21"/>
        <v>U86:U86</v>
      </c>
      <c r="I126" s="35" t="str">
        <f t="shared" ca="1" si="22"/>
        <v>R86:R86</v>
      </c>
      <c r="J126" s="35" t="str">
        <f t="shared" ca="1" si="23"/>
        <v>S86:S86</v>
      </c>
      <c r="K126" s="35" t="str">
        <f t="shared" ca="1" si="24"/>
        <v>T86:T86</v>
      </c>
      <c r="L126" s="35" t="str">
        <f t="shared" ca="1" si="25"/>
        <v>M86:U86</v>
      </c>
      <c r="M126" t="str">
        <f t="shared" ca="1" si="26"/>
        <v/>
      </c>
      <c r="N126"/>
      <c r="O126" s="2">
        <v>0</v>
      </c>
      <c r="P126" s="35">
        <v>0</v>
      </c>
      <c r="Q126" s="35">
        <v>0</v>
      </c>
      <c r="R126" s="2">
        <f t="shared" si="27"/>
        <v>0</v>
      </c>
      <c r="S126" s="2">
        <f t="shared" si="28"/>
        <v>0</v>
      </c>
      <c r="T126" s="2">
        <f t="shared" si="29"/>
        <v>0</v>
      </c>
      <c r="U126" s="2">
        <f t="shared" si="30"/>
        <v>1000000</v>
      </c>
    </row>
    <row r="127" spans="1:21" x14ac:dyDescent="0.2">
      <c r="A127" s="72">
        <f t="shared" si="15"/>
        <v>1</v>
      </c>
      <c r="B127" s="70">
        <f t="shared" si="16"/>
        <v>42</v>
      </c>
      <c r="C127" s="70" t="str">
        <f t="shared" ca="1" si="31"/>
        <v/>
      </c>
      <c r="D127" s="64" t="str">
        <f t="shared" ca="1" si="32"/>
        <v/>
      </c>
      <c r="E127" s="64" t="str">
        <f t="shared" ca="1" si="33"/>
        <v/>
      </c>
      <c r="F127" s="64" t="str">
        <f t="shared" ca="1" si="19"/>
        <v/>
      </c>
      <c r="G127" s="71" t="str">
        <f t="shared" ca="1" si="20"/>
        <v/>
      </c>
      <c r="H127" s="35" t="str">
        <f t="shared" ca="1" si="21"/>
        <v>U86:U86</v>
      </c>
      <c r="I127" s="35" t="str">
        <f t="shared" ca="1" si="22"/>
        <v>R86:R86</v>
      </c>
      <c r="J127" s="35" t="str">
        <f t="shared" ca="1" si="23"/>
        <v>S86:S86</v>
      </c>
      <c r="K127" s="35" t="str">
        <f t="shared" ca="1" si="24"/>
        <v>T86:T86</v>
      </c>
      <c r="L127" s="35" t="str">
        <f t="shared" ca="1" si="25"/>
        <v>M86:U86</v>
      </c>
      <c r="M127" t="str">
        <f t="shared" ca="1" si="26"/>
        <v/>
      </c>
      <c r="N127"/>
      <c r="O127" s="2">
        <v>0</v>
      </c>
      <c r="P127" s="35">
        <v>0</v>
      </c>
      <c r="Q127" s="35">
        <v>0</v>
      </c>
      <c r="R127" s="2">
        <f t="shared" si="27"/>
        <v>0</v>
      </c>
      <c r="S127" s="2">
        <f t="shared" si="28"/>
        <v>0</v>
      </c>
      <c r="T127" s="2">
        <f t="shared" si="29"/>
        <v>0</v>
      </c>
      <c r="U127" s="2">
        <f t="shared" si="30"/>
        <v>1000000</v>
      </c>
    </row>
    <row r="128" spans="1:21" x14ac:dyDescent="0.2">
      <c r="A128" s="72">
        <f t="shared" si="15"/>
        <v>1</v>
      </c>
      <c r="B128" s="70">
        <f t="shared" si="16"/>
        <v>43</v>
      </c>
      <c r="C128" s="70" t="str">
        <f t="shared" ca="1" si="31"/>
        <v/>
      </c>
      <c r="D128" s="64" t="str">
        <f t="shared" ca="1" si="32"/>
        <v/>
      </c>
      <c r="E128" s="64" t="str">
        <f t="shared" ca="1" si="33"/>
        <v/>
      </c>
      <c r="F128" s="64" t="str">
        <f t="shared" ca="1" si="19"/>
        <v/>
      </c>
      <c r="G128" s="71" t="str">
        <f t="shared" ca="1" si="20"/>
        <v/>
      </c>
      <c r="H128" s="35" t="str">
        <f t="shared" ca="1" si="21"/>
        <v>U86:U86</v>
      </c>
      <c r="I128" s="35" t="str">
        <f t="shared" ca="1" si="22"/>
        <v>R86:R86</v>
      </c>
      <c r="J128" s="35" t="str">
        <f t="shared" ca="1" si="23"/>
        <v>S86:S86</v>
      </c>
      <c r="K128" s="35" t="str">
        <f t="shared" ca="1" si="24"/>
        <v>T86:T86</v>
      </c>
      <c r="L128" s="35" t="str">
        <f t="shared" ca="1" si="25"/>
        <v>M86:U86</v>
      </c>
      <c r="M128" t="str">
        <f t="shared" ca="1" si="26"/>
        <v/>
      </c>
      <c r="N128"/>
      <c r="O128" s="2">
        <v>0</v>
      </c>
      <c r="P128" s="35">
        <v>0</v>
      </c>
      <c r="Q128" s="35">
        <v>0</v>
      </c>
      <c r="R128" s="2">
        <f t="shared" si="27"/>
        <v>0</v>
      </c>
      <c r="S128" s="2">
        <f t="shared" si="28"/>
        <v>0</v>
      </c>
      <c r="T128" s="2">
        <f t="shared" si="29"/>
        <v>0</v>
      </c>
      <c r="U128" s="2">
        <f t="shared" si="30"/>
        <v>1000000</v>
      </c>
    </row>
    <row r="129" spans="1:21" x14ac:dyDescent="0.2">
      <c r="A129" s="72">
        <f t="shared" si="15"/>
        <v>1</v>
      </c>
      <c r="B129" s="70">
        <f t="shared" si="16"/>
        <v>44</v>
      </c>
      <c r="C129" s="70" t="str">
        <f t="shared" ca="1" si="31"/>
        <v/>
      </c>
      <c r="D129" s="64" t="str">
        <f t="shared" ca="1" si="32"/>
        <v/>
      </c>
      <c r="E129" s="64" t="str">
        <f t="shared" ca="1" si="33"/>
        <v/>
      </c>
      <c r="F129" s="64" t="str">
        <f t="shared" ca="1" si="19"/>
        <v/>
      </c>
      <c r="G129" s="71" t="str">
        <f t="shared" ca="1" si="20"/>
        <v/>
      </c>
      <c r="H129" s="35" t="str">
        <f t="shared" ca="1" si="21"/>
        <v>U86:U86</v>
      </c>
      <c r="I129" s="35" t="str">
        <f t="shared" ca="1" si="22"/>
        <v>R86:R86</v>
      </c>
      <c r="J129" s="35" t="str">
        <f t="shared" ca="1" si="23"/>
        <v>S86:S86</v>
      </c>
      <c r="K129" s="35" t="str">
        <f t="shared" ca="1" si="24"/>
        <v>T86:T86</v>
      </c>
      <c r="L129" s="35" t="str">
        <f t="shared" ca="1" si="25"/>
        <v>M86:U86</v>
      </c>
      <c r="M129" t="str">
        <f t="shared" ca="1" si="26"/>
        <v/>
      </c>
      <c r="N129"/>
      <c r="O129" s="2">
        <v>0</v>
      </c>
      <c r="P129" s="35">
        <v>0</v>
      </c>
      <c r="Q129" s="35">
        <v>0</v>
      </c>
      <c r="R129" s="2">
        <f t="shared" si="27"/>
        <v>0</v>
      </c>
      <c r="S129" s="2">
        <f t="shared" si="28"/>
        <v>0</v>
      </c>
      <c r="T129" s="2">
        <f t="shared" si="29"/>
        <v>0</v>
      </c>
      <c r="U129" s="2">
        <f t="shared" si="30"/>
        <v>1000000</v>
      </c>
    </row>
    <row r="130" spans="1:21" x14ac:dyDescent="0.2">
      <c r="A130" s="72">
        <f t="shared" si="15"/>
        <v>1</v>
      </c>
      <c r="B130" s="70">
        <f t="shared" si="16"/>
        <v>45</v>
      </c>
      <c r="C130" s="70" t="str">
        <f t="shared" ca="1" si="31"/>
        <v/>
      </c>
      <c r="D130" s="64" t="str">
        <f t="shared" ca="1" si="32"/>
        <v/>
      </c>
      <c r="E130" s="64" t="str">
        <f t="shared" ca="1" si="33"/>
        <v/>
      </c>
      <c r="F130" s="64" t="str">
        <f t="shared" ca="1" si="19"/>
        <v/>
      </c>
      <c r="G130" s="71" t="str">
        <f t="shared" ca="1" si="20"/>
        <v/>
      </c>
      <c r="H130" s="35" t="str">
        <f t="shared" ca="1" si="21"/>
        <v>U86:U86</v>
      </c>
      <c r="I130" s="35" t="str">
        <f t="shared" ca="1" si="22"/>
        <v>R86:R86</v>
      </c>
      <c r="J130" s="35" t="str">
        <f t="shared" ca="1" si="23"/>
        <v>S86:S86</v>
      </c>
      <c r="K130" s="35" t="str">
        <f t="shared" ca="1" si="24"/>
        <v>T86:T86</v>
      </c>
      <c r="L130" s="35" t="str">
        <f t="shared" ca="1" si="25"/>
        <v>M86:U86</v>
      </c>
      <c r="M130" t="str">
        <f t="shared" ca="1" si="26"/>
        <v/>
      </c>
      <c r="N130"/>
      <c r="O130" s="2">
        <v>0</v>
      </c>
      <c r="P130" s="35">
        <v>0</v>
      </c>
      <c r="Q130" s="35">
        <v>0</v>
      </c>
      <c r="R130" s="2">
        <f t="shared" si="27"/>
        <v>0</v>
      </c>
      <c r="S130" s="2">
        <f t="shared" si="28"/>
        <v>0</v>
      </c>
      <c r="T130" s="2">
        <f t="shared" si="29"/>
        <v>0</v>
      </c>
      <c r="U130" s="2">
        <f t="shared" si="30"/>
        <v>1000000</v>
      </c>
    </row>
    <row r="131" spans="1:21" x14ac:dyDescent="0.2">
      <c r="A131" s="72">
        <f t="shared" si="15"/>
        <v>1</v>
      </c>
      <c r="B131" s="70">
        <f t="shared" si="16"/>
        <v>46</v>
      </c>
      <c r="C131" s="70" t="str">
        <f t="shared" ca="1" si="31"/>
        <v/>
      </c>
      <c r="D131" s="64" t="str">
        <f t="shared" ca="1" si="32"/>
        <v/>
      </c>
      <c r="E131" s="64" t="str">
        <f t="shared" ca="1" si="33"/>
        <v/>
      </c>
      <c r="F131" s="64" t="str">
        <f t="shared" ca="1" si="19"/>
        <v/>
      </c>
      <c r="G131" s="71" t="str">
        <f t="shared" ca="1" si="20"/>
        <v/>
      </c>
      <c r="H131" s="35" t="str">
        <f t="shared" ca="1" si="21"/>
        <v>U86:U86</v>
      </c>
      <c r="I131" s="35" t="str">
        <f t="shared" ca="1" si="22"/>
        <v>R86:R86</v>
      </c>
      <c r="J131" s="35" t="str">
        <f t="shared" ca="1" si="23"/>
        <v>S86:S86</v>
      </c>
      <c r="K131" s="35" t="str">
        <f t="shared" ca="1" si="24"/>
        <v>T86:T86</v>
      </c>
      <c r="L131" s="35" t="str">
        <f t="shared" ca="1" si="25"/>
        <v>M86:U86</v>
      </c>
      <c r="M131" t="str">
        <f t="shared" ca="1" si="26"/>
        <v/>
      </c>
      <c r="N131"/>
      <c r="O131" s="2">
        <v>0</v>
      </c>
      <c r="P131" s="35">
        <v>0</v>
      </c>
      <c r="Q131" s="35">
        <v>0</v>
      </c>
      <c r="R131" s="2">
        <f t="shared" si="27"/>
        <v>0</v>
      </c>
      <c r="S131" s="2">
        <f t="shared" si="28"/>
        <v>0</v>
      </c>
      <c r="T131" s="2">
        <f t="shared" si="29"/>
        <v>0</v>
      </c>
      <c r="U131" s="2">
        <f t="shared" si="30"/>
        <v>1000000</v>
      </c>
    </row>
    <row r="132" spans="1:21" x14ac:dyDescent="0.2">
      <c r="A132" s="72">
        <f t="shared" si="15"/>
        <v>1</v>
      </c>
      <c r="B132" s="70">
        <f t="shared" si="16"/>
        <v>47</v>
      </c>
      <c r="C132" s="70" t="str">
        <f t="shared" ca="1" si="31"/>
        <v/>
      </c>
      <c r="D132" s="64" t="str">
        <f t="shared" ca="1" si="32"/>
        <v/>
      </c>
      <c r="E132" s="64" t="str">
        <f t="shared" ca="1" si="33"/>
        <v/>
      </c>
      <c r="F132" s="64" t="str">
        <f t="shared" ca="1" si="19"/>
        <v/>
      </c>
      <c r="G132" s="71" t="str">
        <f t="shared" ca="1" si="20"/>
        <v/>
      </c>
      <c r="H132" s="35" t="str">
        <f t="shared" ca="1" si="21"/>
        <v>U86:U86</v>
      </c>
      <c r="I132" s="35" t="str">
        <f t="shared" ca="1" si="22"/>
        <v>R86:R86</v>
      </c>
      <c r="J132" s="35" t="str">
        <f t="shared" ca="1" si="23"/>
        <v>S86:S86</v>
      </c>
      <c r="K132" s="35" t="str">
        <f t="shared" ca="1" si="24"/>
        <v>T86:T86</v>
      </c>
      <c r="L132" s="35" t="str">
        <f t="shared" ca="1" si="25"/>
        <v>M86:U86</v>
      </c>
      <c r="M132" t="str">
        <f t="shared" ca="1" si="26"/>
        <v/>
      </c>
      <c r="N132"/>
      <c r="O132" s="2">
        <v>0</v>
      </c>
      <c r="P132" s="35">
        <v>0</v>
      </c>
      <c r="Q132" s="35">
        <v>0</v>
      </c>
      <c r="R132" s="2">
        <f t="shared" si="27"/>
        <v>0</v>
      </c>
      <c r="S132" s="2">
        <f t="shared" si="28"/>
        <v>0</v>
      </c>
      <c r="T132" s="2">
        <f t="shared" si="29"/>
        <v>0</v>
      </c>
      <c r="U132" s="2">
        <f t="shared" si="30"/>
        <v>1000000</v>
      </c>
    </row>
    <row r="133" spans="1:21" x14ac:dyDescent="0.2">
      <c r="A133" s="72">
        <f t="shared" si="15"/>
        <v>1</v>
      </c>
      <c r="B133" s="70">
        <f t="shared" si="16"/>
        <v>48</v>
      </c>
      <c r="C133" s="70" t="str">
        <f t="shared" ca="1" si="31"/>
        <v/>
      </c>
      <c r="D133" s="64" t="str">
        <f t="shared" ca="1" si="32"/>
        <v/>
      </c>
      <c r="E133" s="64" t="str">
        <f t="shared" ca="1" si="33"/>
        <v/>
      </c>
      <c r="F133" s="64" t="str">
        <f t="shared" ca="1" si="19"/>
        <v/>
      </c>
      <c r="G133" s="71" t="str">
        <f t="shared" ca="1" si="20"/>
        <v/>
      </c>
      <c r="H133" s="35" t="str">
        <f t="shared" ca="1" si="21"/>
        <v>U86:U86</v>
      </c>
      <c r="I133" s="35" t="str">
        <f t="shared" ca="1" si="22"/>
        <v>R86:R86</v>
      </c>
      <c r="J133" s="35" t="str">
        <f t="shared" ca="1" si="23"/>
        <v>S86:S86</v>
      </c>
      <c r="K133" s="35" t="str">
        <f t="shared" ca="1" si="24"/>
        <v>T86:T86</v>
      </c>
      <c r="L133" s="35" t="str">
        <f t="shared" ca="1" si="25"/>
        <v>M86:U86</v>
      </c>
      <c r="M133" t="str">
        <f t="shared" ca="1" si="26"/>
        <v/>
      </c>
      <c r="N133"/>
      <c r="O133" s="2">
        <v>0</v>
      </c>
      <c r="P133" s="35">
        <v>0</v>
      </c>
      <c r="Q133" s="35">
        <v>0</v>
      </c>
      <c r="R133" s="2">
        <f t="shared" si="27"/>
        <v>0</v>
      </c>
      <c r="S133" s="2">
        <f t="shared" si="28"/>
        <v>0</v>
      </c>
      <c r="T133" s="2">
        <f t="shared" si="29"/>
        <v>0</v>
      </c>
      <c r="U133" s="2">
        <f t="shared" si="30"/>
        <v>1000000</v>
      </c>
    </row>
    <row r="134" spans="1:21" x14ac:dyDescent="0.2">
      <c r="A134" s="72">
        <f t="shared" si="15"/>
        <v>1</v>
      </c>
      <c r="B134" s="70">
        <f t="shared" si="16"/>
        <v>49</v>
      </c>
      <c r="C134" s="70" t="str">
        <f t="shared" ca="1" si="31"/>
        <v/>
      </c>
      <c r="D134" s="64" t="str">
        <f t="shared" ca="1" si="32"/>
        <v/>
      </c>
      <c r="E134" s="64" t="str">
        <f t="shared" ca="1" si="33"/>
        <v/>
      </c>
      <c r="F134" s="64" t="str">
        <f t="shared" ca="1" si="19"/>
        <v/>
      </c>
      <c r="G134" s="71" t="str">
        <f t="shared" ca="1" si="20"/>
        <v/>
      </c>
      <c r="H134" s="35" t="str">
        <f t="shared" ca="1" si="21"/>
        <v>U86:U86</v>
      </c>
      <c r="I134" s="35" t="str">
        <f t="shared" ca="1" si="22"/>
        <v>R86:R86</v>
      </c>
      <c r="J134" s="35" t="str">
        <f t="shared" ca="1" si="23"/>
        <v>S86:S86</v>
      </c>
      <c r="K134" s="35" t="str">
        <f t="shared" ca="1" si="24"/>
        <v>T86:T86</v>
      </c>
      <c r="L134" s="35" t="str">
        <f t="shared" ca="1" si="25"/>
        <v>M86:U86</v>
      </c>
      <c r="M134" t="str">
        <f t="shared" ca="1" si="26"/>
        <v/>
      </c>
      <c r="N134"/>
      <c r="O134" s="2">
        <v>0</v>
      </c>
      <c r="P134" s="35">
        <v>0</v>
      </c>
      <c r="Q134" s="35">
        <v>0</v>
      </c>
      <c r="R134" s="2">
        <f t="shared" si="27"/>
        <v>0</v>
      </c>
      <c r="S134" s="2">
        <f t="shared" si="28"/>
        <v>0</v>
      </c>
      <c r="T134" s="2">
        <f t="shared" si="29"/>
        <v>0</v>
      </c>
      <c r="U134" s="2">
        <f t="shared" si="30"/>
        <v>1000000</v>
      </c>
    </row>
    <row r="135" spans="1:21" x14ac:dyDescent="0.2">
      <c r="A135" s="72">
        <f t="shared" si="15"/>
        <v>1</v>
      </c>
      <c r="B135" s="70">
        <f t="shared" si="16"/>
        <v>50</v>
      </c>
      <c r="C135" s="70" t="str">
        <f t="shared" ca="1" si="31"/>
        <v/>
      </c>
      <c r="D135" s="64" t="str">
        <f t="shared" ca="1" si="32"/>
        <v/>
      </c>
      <c r="E135" s="64" t="str">
        <f t="shared" ca="1" si="33"/>
        <v/>
      </c>
      <c r="F135" s="64" t="str">
        <f t="shared" ca="1" si="19"/>
        <v/>
      </c>
      <c r="G135" s="71" t="str">
        <f t="shared" ca="1" si="20"/>
        <v/>
      </c>
      <c r="H135" s="35" t="str">
        <f t="shared" ca="1" si="21"/>
        <v>U86:U86</v>
      </c>
      <c r="I135" s="35" t="str">
        <f t="shared" ca="1" si="22"/>
        <v>R86:R86</v>
      </c>
      <c r="J135" s="35" t="str">
        <f t="shared" ca="1" si="23"/>
        <v>S86:S86</v>
      </c>
      <c r="K135" s="35" t="str">
        <f t="shared" ca="1" si="24"/>
        <v>T86:T86</v>
      </c>
      <c r="L135" s="35" t="str">
        <f t="shared" ca="1" si="25"/>
        <v>M86:U86</v>
      </c>
      <c r="M135" t="str">
        <f t="shared" ca="1" si="26"/>
        <v/>
      </c>
      <c r="N135"/>
      <c r="O135" s="2">
        <v>0</v>
      </c>
      <c r="P135" s="35">
        <v>0</v>
      </c>
      <c r="Q135" s="35">
        <v>0</v>
      </c>
      <c r="R135" s="2">
        <f t="shared" si="27"/>
        <v>0</v>
      </c>
      <c r="S135" s="2">
        <f t="shared" si="28"/>
        <v>0</v>
      </c>
      <c r="T135" s="2">
        <f t="shared" si="29"/>
        <v>0</v>
      </c>
      <c r="U135" s="2">
        <f t="shared" si="30"/>
        <v>1000000</v>
      </c>
    </row>
  </sheetData>
  <dataConsolidate/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landscape" r:id="rId1"/>
  <headerFooter alignWithMargins="0">
    <oddHeader>&amp;L&amp;"Copperplate Gothic Bold,Regular"&amp;24Name of Meeting&amp;R&amp;20Date of Meeting</oddHeader>
    <oddFooter>&amp;L&amp;"Arial,Italic"&amp;8For a FREE copy of this Software contact 01749 675100&amp;R&amp;"Arial,Italic"&amp;8TrackExpress v1.0 by Ian Humphreys (Mendip AC)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Athletes</vt:lpstr>
      <vt:lpstr>Track</vt:lpstr>
      <vt:lpstr>Field (Distance)</vt:lpstr>
      <vt:lpstr>Field (Height)</vt:lpstr>
      <vt:lpstr>Athletes</vt:lpstr>
      <vt:lpstr>Athletes!Print_Area</vt:lpstr>
      <vt:lpstr>'Field (Distance)'!Print_Area</vt:lpstr>
      <vt:lpstr>'Field (Height)'!Print_Area</vt:lpstr>
      <vt:lpstr>Athletes!Print_Titles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Robilliard</dc:creator>
  <cp:lastModifiedBy>Karen Robilliard</cp:lastModifiedBy>
  <cp:lastPrinted>2024-05-11T16:41:36Z</cp:lastPrinted>
  <dcterms:created xsi:type="dcterms:W3CDTF">2003-05-16T19:35:04Z</dcterms:created>
  <dcterms:modified xsi:type="dcterms:W3CDTF">2024-05-13T09:35:32Z</dcterms:modified>
</cp:coreProperties>
</file>